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410"/>
  <workbookPr/>
  <mc:AlternateContent xmlns:mc="http://schemas.openxmlformats.org/markup-compatibility/2006">
    <mc:Choice Requires="x15">
      <x15ac:absPath xmlns:x15ac="http://schemas.microsoft.com/office/spreadsheetml/2010/11/ac" url="/Users/carlos.gatica/Documents/DFI/2018/Instrumentos/ESR17-18/"/>
    </mc:Choice>
  </mc:AlternateContent>
  <bookViews>
    <workbookView xWindow="0" yWindow="460" windowWidth="34260" windowHeight="25880" activeTab="2"/>
  </bookViews>
  <sheets>
    <sheet name="ESR U. CRUCH Priv. (marzo2018) " sheetId="1" r:id="rId1"/>
    <sheet name="Matricula 2017 (SIES)" sheetId="4" r:id="rId2"/>
    <sheet name="Distancia Stgo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4" l="1"/>
  <c r="L9" i="4"/>
  <c r="J17" i="4"/>
  <c r="K17" i="4"/>
  <c r="H17" i="4"/>
  <c r="J15" i="4"/>
  <c r="K15" i="4"/>
  <c r="L15" i="4"/>
  <c r="H15" i="4"/>
  <c r="J14" i="4"/>
  <c r="K14" i="4"/>
  <c r="L14" i="4"/>
  <c r="H14" i="4"/>
  <c r="J13" i="4"/>
  <c r="K13" i="4"/>
  <c r="H13" i="4"/>
  <c r="J12" i="4"/>
  <c r="K12" i="4"/>
  <c r="H12" i="4"/>
  <c r="J11" i="4"/>
  <c r="K11" i="4"/>
  <c r="L11" i="4"/>
  <c r="H11" i="4"/>
  <c r="J10" i="4"/>
  <c r="K10" i="4"/>
  <c r="L10" i="4"/>
  <c r="H10" i="4"/>
  <c r="J16" i="4"/>
  <c r="K16" i="4"/>
  <c r="H16" i="4"/>
  <c r="J9" i="4"/>
  <c r="K9" i="4"/>
  <c r="H9" i="4"/>
  <c r="J8" i="4"/>
  <c r="K8" i="4"/>
  <c r="L8" i="4"/>
  <c r="H8" i="4"/>
  <c r="L12" i="4"/>
  <c r="L13" i="4"/>
  <c r="D5" i="1"/>
  <c r="H6" i="3"/>
  <c r="H11" i="3"/>
  <c r="E8" i="1"/>
  <c r="F8" i="1"/>
  <c r="D8" i="1"/>
  <c r="G8" i="1"/>
  <c r="H14" i="3"/>
  <c r="H17" i="3"/>
  <c r="H13" i="3"/>
  <c r="H10" i="3"/>
  <c r="H16" i="3"/>
  <c r="H12" i="3"/>
  <c r="H15" i="3"/>
  <c r="F18" i="1"/>
  <c r="F15" i="1"/>
  <c r="F11" i="1"/>
  <c r="F16" i="1"/>
  <c r="F12" i="1"/>
  <c r="F17" i="1"/>
  <c r="F13" i="1"/>
  <c r="F14" i="1"/>
  <c r="G13" i="1"/>
  <c r="G14" i="1"/>
  <c r="G18" i="1"/>
  <c r="G15" i="1"/>
  <c r="G12" i="1"/>
  <c r="G11" i="1"/>
  <c r="G16" i="1"/>
  <c r="G17" i="1"/>
  <c r="D18" i="1"/>
  <c r="D15" i="1"/>
  <c r="D17" i="1"/>
  <c r="D11" i="1"/>
  <c r="D16" i="1"/>
  <c r="D12" i="1"/>
  <c r="D13" i="1"/>
  <c r="D14" i="1"/>
  <c r="E18" i="1"/>
  <c r="E15" i="1"/>
  <c r="E17" i="1"/>
  <c r="E13" i="1"/>
  <c r="E14" i="1"/>
  <c r="E11" i="1"/>
  <c r="E16" i="1"/>
  <c r="E12" i="1"/>
  <c r="H18" i="1"/>
  <c r="H11" i="1"/>
  <c r="H13" i="1"/>
  <c r="H14" i="1"/>
  <c r="H17" i="1"/>
  <c r="H16" i="1"/>
  <c r="H12" i="1"/>
  <c r="H15" i="1"/>
  <c r="E19" i="1"/>
  <c r="G19" i="1"/>
  <c r="D19" i="1"/>
  <c r="F19" i="1"/>
  <c r="H19" i="1"/>
</calcChain>
</file>

<file path=xl/sharedStrings.xml><?xml version="1.0" encoding="utf-8"?>
<sst xmlns="http://schemas.openxmlformats.org/spreadsheetml/2006/main" count="117" uniqueCount="79">
  <si>
    <t>TIPO IES</t>
  </si>
  <si>
    <t>Cod IES</t>
  </si>
  <si>
    <t>NOMBRE IES</t>
  </si>
  <si>
    <t>Suma de TOTAL MATRICULADOS</t>
  </si>
  <si>
    <t>Suma de TOTAL TES</t>
  </si>
  <si>
    <t>CRUCH Priv.</t>
  </si>
  <si>
    <t>AUS</t>
  </si>
  <si>
    <t>U. AUSTRAL DE CHILE</t>
  </si>
  <si>
    <t>FSM</t>
  </si>
  <si>
    <t>U. TÉCNICA FEDERICO STA. MARÍA</t>
  </si>
  <si>
    <t>PUC</t>
  </si>
  <si>
    <t>P. U. C. DE CHILE</t>
  </si>
  <si>
    <t>UCM</t>
  </si>
  <si>
    <t>U. C. DEL MAULE</t>
  </si>
  <si>
    <t>UCN</t>
  </si>
  <si>
    <t>U. C. DEL NORTE</t>
  </si>
  <si>
    <t>UCO</t>
  </si>
  <si>
    <t>U. DE CONCEPCIÓN</t>
  </si>
  <si>
    <t>UCT</t>
  </si>
  <si>
    <t>U. C. DE TEMUCO</t>
  </si>
  <si>
    <t>UCV</t>
  </si>
  <si>
    <t>P. U. C. DE VALPARAISO</t>
  </si>
  <si>
    <t>USC</t>
  </si>
  <si>
    <t>U. C. DE LA STMA. CONCEPCIÓN</t>
  </si>
  <si>
    <t>Total CRUCH Priv.</t>
  </si>
  <si>
    <t>Total general</t>
  </si>
  <si>
    <t>NIVEL GLOBAL</t>
  </si>
  <si>
    <t>Pregrado</t>
  </si>
  <si>
    <t>TIPO DE PLAN DE LA CARRERA</t>
  </si>
  <si>
    <t>Plan Regular</t>
  </si>
  <si>
    <t>Km distancia Santiago</t>
  </si>
  <si>
    <t>Distancia entre cuidades y Santiago</t>
  </si>
  <si>
    <t>Fuente: http://servicios.vialidad.cl/Distancias/Distancias.asp</t>
  </si>
  <si>
    <t>Antofagasta</t>
  </si>
  <si>
    <t>Temuco</t>
  </si>
  <si>
    <t>Talca</t>
  </si>
  <si>
    <t>1368.17 CH</t>
  </si>
  <si>
    <t>Concepción</t>
  </si>
  <si>
    <t>Santiago</t>
  </si>
  <si>
    <t>Valparaíso</t>
  </si>
  <si>
    <t>499.75 CH</t>
  </si>
  <si>
    <t>256.86 CH</t>
  </si>
  <si>
    <t>689.95 CH</t>
  </si>
  <si>
    <t>115.95 CH</t>
  </si>
  <si>
    <t>http://www.vialidad.cl/productosyservicios/Paginas/Distancias.aspx</t>
  </si>
  <si>
    <t>Regional</t>
  </si>
  <si>
    <t>Suma</t>
  </si>
  <si>
    <t>Ser Regional</t>
  </si>
  <si>
    <t>Vinculación con el medio (Acreditado)</t>
  </si>
  <si>
    <t>Proporción del total</t>
  </si>
  <si>
    <t>Valdivia</t>
  </si>
  <si>
    <t>847.6 CH</t>
  </si>
  <si>
    <t>Universidades CRUCH Privadas</t>
  </si>
  <si>
    <t>Suma CRUCH Priv.</t>
  </si>
  <si>
    <t>Monto ESR
CRUCH Privadas
(M$)</t>
  </si>
  <si>
    <t xml:space="preserve">Proporción Alumnos Colegio Municipalizados y Subvencionados </t>
  </si>
  <si>
    <t>Regionalidad (Km. Distancia de Santiago)</t>
  </si>
  <si>
    <t>Ponderación</t>
  </si>
  <si>
    <t>Monto M$</t>
  </si>
  <si>
    <t>MODALIDAD</t>
  </si>
  <si>
    <t>(Todas)</t>
  </si>
  <si>
    <t>CLASIFICACIÓN INSTITUCIÓN NIVEL 3</t>
  </si>
  <si>
    <t>Etiquetas de fila</t>
  </si>
  <si>
    <t>Suma de TES MUNICIPAL</t>
  </si>
  <si>
    <t>Suma de TES PARTICULAR SUBVENCIONADO</t>
  </si>
  <si>
    <t>Suma de TES CORP_ DE ADM_ DELEGADA</t>
  </si>
  <si>
    <t>Suma de TES PARTICULAR PAGADO</t>
  </si>
  <si>
    <t>SIN TES 2017</t>
  </si>
  <si>
    <t>Municipal o Subvencionado 2017</t>
  </si>
  <si>
    <t>% Municipal o Subvencionado SOBRE Total Con información 2017</t>
  </si>
  <si>
    <t>Universidades Privadas CRUCH</t>
  </si>
  <si>
    <t>Proporción</t>
  </si>
  <si>
    <t>Cod_IE</t>
  </si>
  <si>
    <t>Universidad</t>
  </si>
  <si>
    <t>Ley Presupuesto 2018</t>
  </si>
  <si>
    <t>N°</t>
  </si>
  <si>
    <t>TOTAL</t>
  </si>
  <si>
    <t>UdA-DFI, santiago marzo de 2018</t>
  </si>
  <si>
    <t>Educación Superior Regional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</si>
</sst>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_-* #,##0.00000_-;\-* #,##0.00000_-;_-* &quot;-&quot;??_-;_-@_-"/>
    <numFmt numFmtId="167" formatCode="_-* #,##0.00\ _P_t_a_-;\-* #,##0.00\ _P_t_a_-;_-* &quot;-&quot;??\ _P_t_a_-;_-@_-"/>
    <numFmt numFmtId="168" formatCode="0.0%"/>
    <numFmt numFmtId="169" formatCode="_-* #,##0.0_-;\-* #,##0.0_-;_-* &quot;-&quot;??_-;_-@_-"/>
    <numFmt numFmtId="170" formatCode="0.0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theme="3" tint="0.59999389629810485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10"/>
      <color rgb="FF0000FF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34998626667073579"/>
      <name val="Arial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1">
    <xf numFmtId="0" fontId="0" fillId="0" borderId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9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43" fontId="5" fillId="0" borderId="0" xfId="3" applyNumberFormat="1" applyFont="1" applyFill="1" applyBorder="1" applyAlignment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NumberFormat="1" applyFont="1" applyAlignment="1">
      <alignment horizontal="right"/>
    </xf>
    <xf numFmtId="0" fontId="9" fillId="0" borderId="0" xfId="8"/>
    <xf numFmtId="0" fontId="7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/>
    <xf numFmtId="0" fontId="12" fillId="0" borderId="2" xfId="0" applyFont="1" applyBorder="1"/>
    <xf numFmtId="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 vertical="center" wrapText="1"/>
    </xf>
    <xf numFmtId="169" fontId="6" fillId="0" borderId="4" xfId="1" applyNumberFormat="1" applyFont="1" applyFill="1" applyBorder="1"/>
    <xf numFmtId="0" fontId="6" fillId="0" borderId="0" xfId="0" applyFont="1" applyBorder="1"/>
    <xf numFmtId="0" fontId="7" fillId="0" borderId="0" xfId="0" applyFont="1" applyFill="1" applyBorder="1" applyAlignment="1">
      <alignment horizontal="center" vertical="center" wrapText="1"/>
    </xf>
    <xf numFmtId="169" fontId="7" fillId="0" borderId="0" xfId="1" applyNumberFormat="1" applyFont="1" applyFill="1" applyBorder="1"/>
    <xf numFmtId="164" fontId="15" fillId="0" borderId="0" xfId="0" applyNumberFormat="1" applyFont="1" applyFill="1"/>
    <xf numFmtId="0" fontId="16" fillId="0" borderId="0" xfId="0" applyFont="1"/>
    <xf numFmtId="0" fontId="14" fillId="0" borderId="0" xfId="0" applyFont="1" applyAlignment="1">
      <alignment wrapText="1"/>
    </xf>
    <xf numFmtId="0" fontId="14" fillId="0" borderId="0" xfId="0" applyFont="1"/>
    <xf numFmtId="1" fontId="14" fillId="0" borderId="0" xfId="0" applyNumberFormat="1" applyFont="1"/>
    <xf numFmtId="170" fontId="14" fillId="0" borderId="0" xfId="2" applyNumberFormat="1" applyFont="1"/>
    <xf numFmtId="165" fontId="7" fillId="0" borderId="5" xfId="1" applyNumberFormat="1" applyFont="1" applyFill="1" applyBorder="1"/>
    <xf numFmtId="168" fontId="13" fillId="0" borderId="4" xfId="2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/>
    <xf numFmtId="164" fontId="8" fillId="0" borderId="4" xfId="0" applyNumberFormat="1" applyFont="1" applyFill="1" applyBorder="1" applyAlignment="1">
      <alignment vertical="center"/>
    </xf>
    <xf numFmtId="169" fontId="7" fillId="0" borderId="4" xfId="1" applyNumberFormat="1" applyFont="1" applyFill="1" applyBorder="1" applyAlignment="1">
      <alignment vertical="center"/>
    </xf>
    <xf numFmtId="0" fontId="1" fillId="2" borderId="0" xfId="9" applyFill="1"/>
    <xf numFmtId="0" fontId="1" fillId="0" borderId="0" xfId="9"/>
    <xf numFmtId="0" fontId="1" fillId="2" borderId="1" xfId="9" applyFill="1" applyBorder="1"/>
    <xf numFmtId="0" fontId="3" fillId="2" borderId="0" xfId="9" applyFont="1" applyFill="1"/>
    <xf numFmtId="0" fontId="3" fillId="2" borderId="6" xfId="9" applyFont="1" applyFill="1" applyBorder="1"/>
    <xf numFmtId="0" fontId="3" fillId="2" borderId="7" xfId="9" applyFont="1" applyFill="1" applyBorder="1"/>
    <xf numFmtId="0" fontId="3" fillId="2" borderId="8" xfId="9" applyFont="1" applyFill="1" applyBorder="1"/>
    <xf numFmtId="0" fontId="3" fillId="2" borderId="1" xfId="9" applyFont="1" applyFill="1" applyBorder="1"/>
    <xf numFmtId="0" fontId="3" fillId="2" borderId="1" xfId="9" applyFont="1" applyFill="1" applyBorder="1" applyAlignment="1">
      <alignment wrapText="1"/>
    </xf>
    <xf numFmtId="0" fontId="1" fillId="0" borderId="0" xfId="9" applyAlignment="1">
      <alignment wrapText="1"/>
    </xf>
    <xf numFmtId="0" fontId="1" fillId="0" borderId="0" xfId="9" applyAlignment="1">
      <alignment vertical="center" wrapText="1"/>
    </xf>
    <xf numFmtId="0" fontId="1" fillId="0" borderId="0" xfId="9" applyNumberFormat="1"/>
    <xf numFmtId="10" fontId="0" fillId="0" borderId="0" xfId="10" applyNumberFormat="1" applyFont="1"/>
    <xf numFmtId="0" fontId="1" fillId="0" borderId="0" xfId="9" applyAlignment="1">
      <alignment horizontal="left"/>
    </xf>
    <xf numFmtId="0" fontId="3" fillId="2" borderId="3" xfId="9" applyFont="1" applyFill="1" applyBorder="1" applyAlignment="1">
      <alignment horizontal="left"/>
    </xf>
    <xf numFmtId="0" fontId="3" fillId="2" borderId="3" xfId="9" applyNumberFormat="1" applyFont="1" applyFill="1" applyBorder="1"/>
    <xf numFmtId="0" fontId="17" fillId="0" borderId="0" xfId="0" applyFont="1"/>
    <xf numFmtId="0" fontId="18" fillId="0" borderId="0" xfId="0" applyFont="1"/>
    <xf numFmtId="0" fontId="6" fillId="0" borderId="0" xfId="0" applyFont="1" applyFill="1" applyBorder="1"/>
    <xf numFmtId="0" fontId="19" fillId="0" borderId="0" xfId="9" applyFont="1"/>
    <xf numFmtId="10" fontId="20" fillId="0" borderId="0" xfId="10" applyNumberFormat="1" applyFont="1"/>
    <xf numFmtId="0" fontId="21" fillId="0" borderId="0" xfId="9" applyFont="1"/>
    <xf numFmtId="0" fontId="1" fillId="3" borderId="0" xfId="9" applyFill="1"/>
    <xf numFmtId="168" fontId="4" fillId="0" borderId="4" xfId="2" applyNumberFormat="1" applyFont="1" applyFill="1" applyBorder="1" applyAlignment="1">
      <alignment horizontal="center"/>
    </xf>
    <xf numFmtId="169" fontId="7" fillId="0" borderId="4" xfId="1" applyNumberFormat="1" applyFont="1" applyFill="1" applyBorder="1"/>
    <xf numFmtId="164" fontId="7" fillId="0" borderId="4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165" fontId="7" fillId="0" borderId="0" xfId="1" applyNumberFormat="1" applyFont="1" applyFill="1" applyBorder="1" applyAlignment="1">
      <alignment vertical="center"/>
    </xf>
    <xf numFmtId="0" fontId="22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/>
    <xf numFmtId="168" fontId="13" fillId="0" borderId="5" xfId="2" applyNumberFormat="1" applyFont="1" applyFill="1" applyBorder="1" applyAlignment="1">
      <alignment horizontal="center" vertical="center"/>
    </xf>
    <xf numFmtId="169" fontId="7" fillId="0" borderId="5" xfId="1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wrapText="1"/>
    </xf>
    <xf numFmtId="166" fontId="5" fillId="0" borderId="0" xfId="3" applyNumberFormat="1" applyFont="1" applyFill="1" applyBorder="1" applyAlignment="1"/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7" fillId="0" borderId="0" xfId="0" applyFont="1" applyFill="1"/>
    <xf numFmtId="0" fontId="0" fillId="0" borderId="0" xfId="0" applyFill="1"/>
  </cellXfs>
  <cellStyles count="11">
    <cellStyle name="Hipervínculo" xfId="8" builtinId="8"/>
    <cellStyle name="Millares" xfId="1" builtinId="3"/>
    <cellStyle name="Millares 2" xfId="3"/>
    <cellStyle name="Millares 3" xfId="4"/>
    <cellStyle name="Normal" xfId="0" builtinId="0"/>
    <cellStyle name="Normal 2" xfId="7"/>
    <cellStyle name="Normal 3" xfId="9"/>
    <cellStyle name="Normal 4" xfId="5"/>
    <cellStyle name="Normal 6 3" xfId="6"/>
    <cellStyle name="Porcentaje" xfId="2" builtinId="5"/>
    <cellStyle name="Porcentaje 2" xfId="1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17</xdr:col>
      <xdr:colOff>419100</xdr:colOff>
      <xdr:row>9</xdr:row>
      <xdr:rowOff>95679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5300" y="0"/>
          <a:ext cx="2070100" cy="1886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28223</xdr:colOff>
      <xdr:row>0</xdr:row>
      <xdr:rowOff>42333</xdr:rowOff>
    </xdr:from>
    <xdr:to>
      <xdr:col>17</xdr:col>
      <xdr:colOff>433212</xdr:colOff>
      <xdr:row>6</xdr:row>
      <xdr:rowOff>743379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5334" y="42333"/>
          <a:ext cx="2070100" cy="18863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38100</xdr:rowOff>
    </xdr:from>
    <xdr:to>
      <xdr:col>17</xdr:col>
      <xdr:colOff>457200</xdr:colOff>
      <xdr:row>10</xdr:row>
      <xdr:rowOff>32179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5800" y="38100"/>
          <a:ext cx="2070100" cy="1886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ialidad.cl/productosyservicios/Paginas/Distancias.aspx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X10" sqref="X10"/>
    </sheetView>
  </sheetViews>
  <sheetFormatPr baseColWidth="10" defaultRowHeight="13" x14ac:dyDescent="0.15"/>
  <cols>
    <col min="1" max="1" width="2.83203125" style="61" bestFit="1" customWidth="1"/>
    <col min="2" max="2" width="25.6640625" style="8" bestFit="1" customWidth="1"/>
    <col min="3" max="3" width="13.5" style="11" customWidth="1"/>
    <col min="4" max="5" width="12.5" style="8" bestFit="1" customWidth="1"/>
    <col min="6" max="7" width="12.6640625" style="8" customWidth="1"/>
    <col min="8" max="8" width="12.6640625" style="8" bestFit="1" customWidth="1"/>
    <col min="9" max="9" width="3.1640625" style="53" customWidth="1"/>
    <col min="10" max="16384" width="10.83203125" style="61"/>
  </cols>
  <sheetData>
    <row r="1" spans="1:9" ht="16" x14ac:dyDescent="0.2">
      <c r="B1" s="51" t="s">
        <v>78</v>
      </c>
    </row>
    <row r="2" spans="1:9" ht="16" x14ac:dyDescent="0.2">
      <c r="B2" s="51" t="s">
        <v>52</v>
      </c>
    </row>
    <row r="3" spans="1:9" ht="14" x14ac:dyDescent="0.2">
      <c r="B3" s="52" t="s">
        <v>77</v>
      </c>
    </row>
    <row r="4" spans="1:9" x14ac:dyDescent="0.15">
      <c r="B4" s="21"/>
    </row>
    <row r="5" spans="1:9" ht="24" x14ac:dyDescent="0.15">
      <c r="B5" s="17"/>
      <c r="C5" s="69" t="s">
        <v>74</v>
      </c>
      <c r="D5" s="30">
        <f>955752+155451</f>
        <v>1111203</v>
      </c>
      <c r="E5" s="53"/>
      <c r="F5" s="53"/>
      <c r="G5" s="17"/>
      <c r="H5" s="17"/>
      <c r="I5" s="17"/>
    </row>
    <row r="6" spans="1:9" x14ac:dyDescent="0.15">
      <c r="B6" s="17"/>
      <c r="C6" s="17"/>
      <c r="D6" s="21"/>
      <c r="E6" s="17"/>
      <c r="F6" s="17"/>
      <c r="G6" s="21"/>
      <c r="H6" s="21"/>
      <c r="I6" s="17"/>
    </row>
    <row r="7" spans="1:9" ht="14" x14ac:dyDescent="0.15">
      <c r="B7" s="17"/>
      <c r="C7" s="32" t="s">
        <v>57</v>
      </c>
      <c r="D7" s="67">
        <v>0.25</v>
      </c>
      <c r="E7" s="31">
        <v>0.25</v>
      </c>
      <c r="F7" s="31">
        <v>0.3</v>
      </c>
      <c r="G7" s="31">
        <v>0.2</v>
      </c>
      <c r="H7" s="21"/>
      <c r="I7" s="18"/>
    </row>
    <row r="8" spans="1:9" ht="25.5" customHeight="1" x14ac:dyDescent="0.15">
      <c r="B8" s="17"/>
      <c r="C8" s="33" t="s">
        <v>58</v>
      </c>
      <c r="D8" s="68">
        <f>D7*$D$5</f>
        <v>277800.75</v>
      </c>
      <c r="E8" s="34">
        <f t="shared" ref="E8:G8" si="0">E7*$D$5</f>
        <v>277800.75</v>
      </c>
      <c r="F8" s="34">
        <f t="shared" si="0"/>
        <v>333360.89999999997</v>
      </c>
      <c r="G8" s="34">
        <f t="shared" si="0"/>
        <v>222240.6</v>
      </c>
      <c r="H8" s="21"/>
      <c r="I8" s="19"/>
    </row>
    <row r="9" spans="1:9" ht="6" customHeight="1" x14ac:dyDescent="0.15">
      <c r="B9" s="17"/>
      <c r="C9" s="17"/>
      <c r="D9" s="62"/>
      <c r="E9" s="62"/>
      <c r="F9" s="62"/>
      <c r="G9" s="62"/>
      <c r="H9" s="21"/>
      <c r="I9" s="19"/>
    </row>
    <row r="10" spans="1:9" ht="91" x14ac:dyDescent="0.15">
      <c r="A10" s="71" t="s">
        <v>75</v>
      </c>
      <c r="B10" s="64" t="s">
        <v>73</v>
      </c>
      <c r="C10" s="65" t="s">
        <v>72</v>
      </c>
      <c r="D10" s="65" t="s">
        <v>47</v>
      </c>
      <c r="E10" s="65" t="s">
        <v>48</v>
      </c>
      <c r="F10" s="65" t="s">
        <v>55</v>
      </c>
      <c r="G10" s="65" t="s">
        <v>56</v>
      </c>
      <c r="H10" s="60" t="s">
        <v>54</v>
      </c>
      <c r="I10" s="22"/>
    </row>
    <row r="11" spans="1:9" ht="15" x14ac:dyDescent="0.2">
      <c r="A11" s="72">
        <v>1</v>
      </c>
      <c r="B11" s="66" t="s">
        <v>15</v>
      </c>
      <c r="C11" s="63" t="s">
        <v>14</v>
      </c>
      <c r="D11" s="20">
        <f t="shared" ref="D11:D18" si="1">$D$8/8</f>
        <v>34725.09375</v>
      </c>
      <c r="E11" s="20">
        <f t="shared" ref="E11:E18" si="2">$E$8/8</f>
        <v>34725.09375</v>
      </c>
      <c r="F11" s="20">
        <f>VLOOKUP(C11,'Matricula 2017 (SIES)'!$A$8:$L$15,12,0)*$F$8</f>
        <v>40061.468095502722</v>
      </c>
      <c r="G11" s="20">
        <f>VLOOKUP(C11,'Distancia Stgo'!$B$10:$H$18,7,0)*$G$8</f>
        <v>69199.887505632723</v>
      </c>
      <c r="H11" s="59">
        <f>ROUND(SUM(D11:G11),0)</f>
        <v>178712</v>
      </c>
      <c r="I11" s="23"/>
    </row>
    <row r="12" spans="1:9" ht="15" x14ac:dyDescent="0.2">
      <c r="A12" s="72">
        <v>2</v>
      </c>
      <c r="B12" s="66" t="s">
        <v>7</v>
      </c>
      <c r="C12" s="63" t="s">
        <v>6</v>
      </c>
      <c r="D12" s="20">
        <f t="shared" si="1"/>
        <v>34725.09375</v>
      </c>
      <c r="E12" s="20">
        <f t="shared" si="2"/>
        <v>34725.09375</v>
      </c>
      <c r="F12" s="20">
        <f>VLOOKUP(C12,'Matricula 2017 (SIES)'!$A$8:$L$15,12,0)*$F$8</f>
        <v>42308.159908361653</v>
      </c>
      <c r="G12" s="20">
        <f>VLOOKUP(C12,'Distancia Stgo'!$B$10:$H$18,7,0)*$G$8</f>
        <v>42870.275367662129</v>
      </c>
      <c r="H12" s="59">
        <f>ROUND(SUM(D12:G12),0)</f>
        <v>154629</v>
      </c>
      <c r="I12" s="23"/>
    </row>
    <row r="13" spans="1:9" ht="15" x14ac:dyDescent="0.2">
      <c r="A13" s="72">
        <v>3</v>
      </c>
      <c r="B13" s="66" t="s">
        <v>19</v>
      </c>
      <c r="C13" s="63" t="s">
        <v>18</v>
      </c>
      <c r="D13" s="20">
        <f t="shared" si="1"/>
        <v>34725.09375</v>
      </c>
      <c r="E13" s="20">
        <f t="shared" si="2"/>
        <v>34725.09375</v>
      </c>
      <c r="F13" s="20">
        <f>VLOOKUP(C13,'Matricula 2017 (SIES)'!$A$8:$L$15,12,0)*$F$8</f>
        <v>46152.593246361997</v>
      </c>
      <c r="G13" s="20">
        <f>VLOOKUP(C13,'Distancia Stgo'!$B$10:$H$18,7,0)*$G$8</f>
        <v>34896.5862316169</v>
      </c>
      <c r="H13" s="59">
        <f>ROUND(SUM(D13:G13),0)</f>
        <v>150499</v>
      </c>
      <c r="I13" s="23"/>
    </row>
    <row r="14" spans="1:9" ht="15" x14ac:dyDescent="0.2">
      <c r="A14" s="72">
        <v>4</v>
      </c>
      <c r="B14" s="66" t="s">
        <v>23</v>
      </c>
      <c r="C14" s="63" t="s">
        <v>22</v>
      </c>
      <c r="D14" s="20">
        <f t="shared" si="1"/>
        <v>34725.09375</v>
      </c>
      <c r="E14" s="20">
        <f t="shared" si="2"/>
        <v>34725.09375</v>
      </c>
      <c r="F14" s="20">
        <f>VLOOKUP(C14,'Matricula 2017 (SIES)'!$A$8:$L$15,12,0)*$F$8</f>
        <v>45069.63212202525</v>
      </c>
      <c r="G14" s="20">
        <f>VLOOKUP(C14,'Distancia Stgo'!$B$10:$H$18,7,0)*$G$8</f>
        <v>25276.569272049488</v>
      </c>
      <c r="H14" s="59">
        <f>ROUND(SUM(D14:G14),0)</f>
        <v>139796</v>
      </c>
      <c r="I14" s="23"/>
    </row>
    <row r="15" spans="1:9" ht="15" x14ac:dyDescent="0.2">
      <c r="A15" s="72">
        <v>5</v>
      </c>
      <c r="B15" s="66" t="s">
        <v>17</v>
      </c>
      <c r="C15" s="63" t="s">
        <v>16</v>
      </c>
      <c r="D15" s="20">
        <f t="shared" si="1"/>
        <v>34725.09375</v>
      </c>
      <c r="E15" s="20">
        <f t="shared" si="2"/>
        <v>34725.09375</v>
      </c>
      <c r="F15" s="20">
        <f>VLOOKUP(C15,'Matricula 2017 (SIES)'!$A$8:$L$15,12,0)*$F$8</f>
        <v>41291.250018484701</v>
      </c>
      <c r="G15" s="20">
        <f>VLOOKUP(C15,'Distancia Stgo'!$B$10:$H$18,7,0)*$G$8</f>
        <v>25276.569272049488</v>
      </c>
      <c r="H15" s="59">
        <f>TRUNC(SUM(D15:G15),0)</f>
        <v>136018</v>
      </c>
      <c r="I15" s="23"/>
    </row>
    <row r="16" spans="1:9" ht="15" x14ac:dyDescent="0.2">
      <c r="A16" s="72">
        <v>6</v>
      </c>
      <c r="B16" s="66" t="s">
        <v>13</v>
      </c>
      <c r="C16" s="63" t="s">
        <v>12</v>
      </c>
      <c r="D16" s="20">
        <f t="shared" si="1"/>
        <v>34725.09375</v>
      </c>
      <c r="E16" s="20">
        <f t="shared" si="2"/>
        <v>34725.09375</v>
      </c>
      <c r="F16" s="20">
        <f>VLOOKUP(C16,'Matricula 2017 (SIES)'!$A$8:$L$15,12,0)*$F$8</f>
        <v>44978.377717932242</v>
      </c>
      <c r="G16" s="20">
        <f>VLOOKUP(C16,'Distancia Stgo'!$B$10:$H$18,7,0)*$G$8</f>
        <v>12991.574953914222</v>
      </c>
      <c r="H16" s="59">
        <f>ROUND(SUM(D16:G16),0)</f>
        <v>127420</v>
      </c>
      <c r="I16" s="23"/>
    </row>
    <row r="17" spans="1:9" ht="15" x14ac:dyDescent="0.2">
      <c r="A17" s="72">
        <v>7</v>
      </c>
      <c r="B17" s="66" t="s">
        <v>21</v>
      </c>
      <c r="C17" s="63" t="s">
        <v>20</v>
      </c>
      <c r="D17" s="20">
        <f t="shared" si="1"/>
        <v>34725.09375</v>
      </c>
      <c r="E17" s="20">
        <f t="shared" si="2"/>
        <v>34725.09375</v>
      </c>
      <c r="F17" s="20">
        <f>VLOOKUP(C17,'Matricula 2017 (SIES)'!$A$8:$L$15,12,0)*$F$8</f>
        <v>36800.953261600123</v>
      </c>
      <c r="G17" s="20">
        <f>VLOOKUP(C17,'Distancia Stgo'!$B$10:$H$18,7,0)*$G$8</f>
        <v>5864.5686985375451</v>
      </c>
      <c r="H17" s="59">
        <f>ROUND(SUM(D17:G17),0)</f>
        <v>112116</v>
      </c>
      <c r="I17" s="23"/>
    </row>
    <row r="18" spans="1:9" ht="15" x14ac:dyDescent="0.2">
      <c r="A18" s="72">
        <v>8</v>
      </c>
      <c r="B18" s="66" t="s">
        <v>9</v>
      </c>
      <c r="C18" s="63" t="s">
        <v>8</v>
      </c>
      <c r="D18" s="20">
        <f t="shared" si="1"/>
        <v>34725.09375</v>
      </c>
      <c r="E18" s="20">
        <f t="shared" si="2"/>
        <v>34725.09375</v>
      </c>
      <c r="F18" s="20">
        <f>VLOOKUP(C18,'Matricula 2017 (SIES)'!$A$8:$L$15,12,0)*$F$8</f>
        <v>36698.46562973129</v>
      </c>
      <c r="G18" s="20">
        <f>VLOOKUP(C18,'Distancia Stgo'!$B$10:$H$18,7,0)*$G$8</f>
        <v>5864.5686985375451</v>
      </c>
      <c r="H18" s="59">
        <f>ROUND(SUM(D18:G18),0)</f>
        <v>112013</v>
      </c>
      <c r="I18" s="23"/>
    </row>
    <row r="19" spans="1:9" x14ac:dyDescent="0.15">
      <c r="B19" s="73" t="s">
        <v>76</v>
      </c>
      <c r="C19" s="58"/>
      <c r="D19" s="59">
        <f t="shared" ref="D19:H19" si="3">SUM(D11:D18)</f>
        <v>277800.75</v>
      </c>
      <c r="E19" s="59">
        <f t="shared" si="3"/>
        <v>277800.75</v>
      </c>
      <c r="F19" s="59">
        <f t="shared" si="3"/>
        <v>333360.90000000002</v>
      </c>
      <c r="G19" s="59">
        <f t="shared" si="3"/>
        <v>222240.60000000003</v>
      </c>
      <c r="H19" s="59">
        <f t="shared" si="3"/>
        <v>1111203</v>
      </c>
      <c r="I19" s="23"/>
    </row>
    <row r="20" spans="1:9" x14ac:dyDescent="0.15">
      <c r="B20" s="1"/>
      <c r="C20" s="1"/>
      <c r="D20" s="1"/>
      <c r="E20" s="1"/>
      <c r="F20" s="1"/>
      <c r="G20" s="1"/>
      <c r="H20" s="70"/>
      <c r="I20" s="1"/>
    </row>
    <row r="21" spans="1:9" x14ac:dyDescent="0.15">
      <c r="D21" s="17"/>
      <c r="E21" s="17"/>
      <c r="F21" s="17"/>
      <c r="G21" s="17"/>
      <c r="H21" s="17"/>
    </row>
    <row r="22" spans="1:9" x14ac:dyDescent="0.15">
      <c r="D22" s="17"/>
      <c r="E22" s="17"/>
      <c r="F22" s="17"/>
      <c r="G22" s="17"/>
      <c r="H22" s="17"/>
    </row>
    <row r="23" spans="1:9" x14ac:dyDescent="0.15">
      <c r="D23" s="17"/>
      <c r="E23" s="17"/>
      <c r="F23" s="17"/>
      <c r="G23" s="17"/>
      <c r="H23" s="17"/>
    </row>
    <row r="24" spans="1:9" x14ac:dyDescent="0.15">
      <c r="D24" s="17"/>
      <c r="E24" s="17"/>
      <c r="F24" s="17"/>
      <c r="G24" s="17"/>
      <c r="H24" s="17"/>
    </row>
  </sheetData>
  <sortState ref="B11:H18">
    <sortCondition descending="1" ref="H11:H18"/>
  </sortState>
  <pageMargins left="0.70866141732283472" right="0.70866141732283472" top="0.74803149606299213" bottom="0.74803149606299213" header="0.31496062992125984" footer="0.31496062992125984"/>
  <pageSetup paperSize="14" scale="8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0" zoomScaleNormal="90" workbookViewId="0">
      <selection activeCell="J16" sqref="J16:K16"/>
    </sheetView>
  </sheetViews>
  <sheetFormatPr baseColWidth="10" defaultRowHeight="15" x14ac:dyDescent="0.2"/>
  <cols>
    <col min="1" max="1" width="33.83203125" style="36" bestFit="1" customWidth="1"/>
    <col min="2" max="6" width="9.33203125" style="36" customWidth="1"/>
    <col min="7" max="7" width="18.1640625" style="36" bestFit="1" customWidth="1"/>
    <col min="8" max="8" width="12" style="36" customWidth="1"/>
    <col min="9" max="9" width="2.33203125" style="36" customWidth="1"/>
    <col min="10" max="10" width="14.5" style="36" customWidth="1"/>
    <col min="11" max="16384" width="10.83203125" style="36"/>
  </cols>
  <sheetData>
    <row r="1" spans="1:12" x14ac:dyDescent="0.2">
      <c r="A1" s="35" t="s">
        <v>26</v>
      </c>
      <c r="B1" s="35" t="s">
        <v>27</v>
      </c>
      <c r="C1" s="57"/>
      <c r="D1" s="57"/>
    </row>
    <row r="2" spans="1:12" x14ac:dyDescent="0.2">
      <c r="A2" s="35" t="s">
        <v>59</v>
      </c>
      <c r="B2" s="35" t="s">
        <v>60</v>
      </c>
      <c r="C2" s="57"/>
      <c r="D2" s="57"/>
    </row>
    <row r="3" spans="1:12" x14ac:dyDescent="0.2">
      <c r="A3" s="35" t="s">
        <v>28</v>
      </c>
      <c r="B3" s="35" t="s">
        <v>29</v>
      </c>
      <c r="C3" s="57"/>
      <c r="D3" s="57"/>
    </row>
    <row r="4" spans="1:12" x14ac:dyDescent="0.2">
      <c r="A4" s="37" t="s">
        <v>61</v>
      </c>
      <c r="B4" s="37" t="s">
        <v>70</v>
      </c>
      <c r="C4" s="57"/>
      <c r="D4" s="57"/>
    </row>
    <row r="5" spans="1:12" ht="16" thickBot="1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</row>
    <row r="6" spans="1:12" ht="16" thickBot="1" x14ac:dyDescent="0.25">
      <c r="A6" s="38"/>
      <c r="B6" s="39">
        <v>2017</v>
      </c>
      <c r="C6" s="40"/>
      <c r="D6" s="40"/>
      <c r="E6" s="40"/>
      <c r="F6" s="40"/>
      <c r="G6" s="41"/>
      <c r="K6" s="25" t="s">
        <v>53</v>
      </c>
      <c r="L6" s="24">
        <f>SUM(K8:K15)</f>
        <v>7.07328902240722</v>
      </c>
    </row>
    <row r="7" spans="1:12" ht="105" x14ac:dyDescent="0.2">
      <c r="A7" s="42" t="s">
        <v>62</v>
      </c>
      <c r="B7" s="43" t="s">
        <v>3</v>
      </c>
      <c r="C7" s="43" t="s">
        <v>63</v>
      </c>
      <c r="D7" s="43" t="s">
        <v>64</v>
      </c>
      <c r="E7" s="43" t="s">
        <v>65</v>
      </c>
      <c r="F7" s="43" t="s">
        <v>66</v>
      </c>
      <c r="G7" s="42" t="s">
        <v>4</v>
      </c>
      <c r="H7" s="36" t="s">
        <v>67</v>
      </c>
      <c r="J7" s="44" t="s">
        <v>68</v>
      </c>
      <c r="K7" s="45" t="s">
        <v>69</v>
      </c>
      <c r="L7" s="36" t="s">
        <v>71</v>
      </c>
    </row>
    <row r="8" spans="1:12" x14ac:dyDescent="0.2">
      <c r="A8" s="48" t="s">
        <v>6</v>
      </c>
      <c r="B8" s="46">
        <v>14483</v>
      </c>
      <c r="C8" s="46">
        <v>4999</v>
      </c>
      <c r="D8" s="46">
        <v>7692</v>
      </c>
      <c r="E8" s="46">
        <v>68</v>
      </c>
      <c r="F8" s="46">
        <v>1454</v>
      </c>
      <c r="G8" s="46">
        <v>14213</v>
      </c>
      <c r="H8" s="46">
        <f t="shared" ref="H8:H17" si="0">+G8-B8</f>
        <v>-270</v>
      </c>
      <c r="J8" s="36">
        <f t="shared" ref="J8:J17" si="1">+C8+D8+E8</f>
        <v>12759</v>
      </c>
      <c r="K8" s="47">
        <f t="shared" ref="K8:K17" si="2">J8/G8</f>
        <v>0.89769928938295929</v>
      </c>
      <c r="L8" s="56">
        <f>+K8/$L$6</f>
        <v>0.12691398393861325</v>
      </c>
    </row>
    <row r="9" spans="1:12" x14ac:dyDescent="0.2">
      <c r="A9" s="48" t="s">
        <v>8</v>
      </c>
      <c r="B9" s="46">
        <v>15180</v>
      </c>
      <c r="C9" s="46">
        <v>2872</v>
      </c>
      <c r="D9" s="46">
        <v>8329</v>
      </c>
      <c r="E9" s="46">
        <v>504</v>
      </c>
      <c r="F9" s="46">
        <v>3327</v>
      </c>
      <c r="G9" s="46">
        <v>15032</v>
      </c>
      <c r="H9" s="46">
        <f t="shared" si="0"/>
        <v>-148</v>
      </c>
      <c r="J9" s="36">
        <f t="shared" si="1"/>
        <v>11705</v>
      </c>
      <c r="K9" s="47">
        <f t="shared" si="2"/>
        <v>0.77867216604576905</v>
      </c>
      <c r="L9" s="56">
        <f t="shared" ref="L9:L15" si="3">+K9/$L$6</f>
        <v>0.11008629275278323</v>
      </c>
    </row>
    <row r="10" spans="1:12" x14ac:dyDescent="0.2">
      <c r="A10" s="48" t="s">
        <v>12</v>
      </c>
      <c r="B10" s="46">
        <v>7341</v>
      </c>
      <c r="C10" s="46">
        <v>2741</v>
      </c>
      <c r="D10" s="46">
        <v>3920</v>
      </c>
      <c r="E10" s="46">
        <v>218</v>
      </c>
      <c r="F10" s="46">
        <v>329</v>
      </c>
      <c r="G10" s="46">
        <v>7208</v>
      </c>
      <c r="H10" s="46">
        <f t="shared" si="0"/>
        <v>-133</v>
      </c>
      <c r="J10" s="36">
        <f t="shared" si="1"/>
        <v>6879</v>
      </c>
      <c r="K10" s="47">
        <f t="shared" si="2"/>
        <v>0.9543562708102109</v>
      </c>
      <c r="L10" s="56">
        <f t="shared" si="3"/>
        <v>0.13492397494106911</v>
      </c>
    </row>
    <row r="11" spans="1:12" x14ac:dyDescent="0.2">
      <c r="A11" s="48" t="s">
        <v>14</v>
      </c>
      <c r="B11" s="46">
        <v>10618</v>
      </c>
      <c r="C11" s="46">
        <v>2527</v>
      </c>
      <c r="D11" s="46">
        <v>6337</v>
      </c>
      <c r="E11" s="46">
        <v>12</v>
      </c>
      <c r="F11" s="46">
        <v>1566</v>
      </c>
      <c r="G11" s="46">
        <v>10442</v>
      </c>
      <c r="H11" s="46">
        <f t="shared" si="0"/>
        <v>-176</v>
      </c>
      <c r="J11" s="36">
        <f t="shared" si="1"/>
        <v>8876</v>
      </c>
      <c r="K11" s="47">
        <f t="shared" si="2"/>
        <v>0.85002873012832791</v>
      </c>
      <c r="L11" s="56">
        <f t="shared" si="3"/>
        <v>0.1201744658581817</v>
      </c>
    </row>
    <row r="12" spans="1:12" x14ac:dyDescent="0.2">
      <c r="A12" s="48" t="s">
        <v>16</v>
      </c>
      <c r="B12" s="46">
        <v>24617</v>
      </c>
      <c r="C12" s="46">
        <v>7116</v>
      </c>
      <c r="D12" s="46">
        <v>13268</v>
      </c>
      <c r="E12" s="46">
        <v>692</v>
      </c>
      <c r="F12" s="46">
        <v>2980</v>
      </c>
      <c r="G12" s="46">
        <v>24056</v>
      </c>
      <c r="H12" s="46">
        <f t="shared" si="0"/>
        <v>-561</v>
      </c>
      <c r="J12" s="36">
        <f t="shared" si="1"/>
        <v>21076</v>
      </c>
      <c r="K12" s="47">
        <f t="shared" si="2"/>
        <v>0.87612238111074159</v>
      </c>
      <c r="L12" s="56">
        <f t="shared" si="3"/>
        <v>0.12386350654346298</v>
      </c>
    </row>
    <row r="13" spans="1:12" x14ac:dyDescent="0.2">
      <c r="A13" s="48" t="s">
        <v>18</v>
      </c>
      <c r="B13" s="46">
        <v>9939</v>
      </c>
      <c r="C13" s="46">
        <v>3704</v>
      </c>
      <c r="D13" s="46">
        <v>5719</v>
      </c>
      <c r="E13" s="46">
        <v>167</v>
      </c>
      <c r="F13" s="46">
        <v>203</v>
      </c>
      <c r="G13" s="46">
        <v>9793</v>
      </c>
      <c r="H13" s="46">
        <f t="shared" si="0"/>
        <v>-146</v>
      </c>
      <c r="J13" s="36">
        <f t="shared" si="1"/>
        <v>9590</v>
      </c>
      <c r="K13" s="47">
        <f t="shared" si="2"/>
        <v>0.97927090779127945</v>
      </c>
      <c r="L13" s="56">
        <f t="shared" si="3"/>
        <v>0.13844633022757619</v>
      </c>
    </row>
    <row r="14" spans="1:12" x14ac:dyDescent="0.2">
      <c r="A14" s="48" t="s">
        <v>20</v>
      </c>
      <c r="B14" s="46">
        <v>14582</v>
      </c>
      <c r="C14" s="46">
        <v>2012</v>
      </c>
      <c r="D14" s="46">
        <v>8980</v>
      </c>
      <c r="E14" s="46">
        <v>203</v>
      </c>
      <c r="F14" s="46">
        <v>3142</v>
      </c>
      <c r="G14" s="46">
        <v>14337</v>
      </c>
      <c r="H14" s="46">
        <f t="shared" si="0"/>
        <v>-245</v>
      </c>
      <c r="J14" s="36">
        <f t="shared" si="1"/>
        <v>11195</v>
      </c>
      <c r="K14" s="47">
        <f t="shared" si="2"/>
        <v>0.78084676013112919</v>
      </c>
      <c r="L14" s="56">
        <f t="shared" si="3"/>
        <v>0.11039373022331091</v>
      </c>
    </row>
    <row r="15" spans="1:12" x14ac:dyDescent="0.2">
      <c r="A15" s="48" t="s">
        <v>22</v>
      </c>
      <c r="B15" s="46">
        <v>12346</v>
      </c>
      <c r="C15" s="46">
        <v>4656</v>
      </c>
      <c r="D15" s="46">
        <v>5788</v>
      </c>
      <c r="E15" s="46">
        <v>802</v>
      </c>
      <c r="F15" s="46">
        <v>514</v>
      </c>
      <c r="G15" s="46">
        <v>11760</v>
      </c>
      <c r="H15" s="46">
        <f t="shared" si="0"/>
        <v>-586</v>
      </c>
      <c r="J15" s="36">
        <f t="shared" si="1"/>
        <v>11246</v>
      </c>
      <c r="K15" s="47">
        <f t="shared" si="2"/>
        <v>0.95629251700680273</v>
      </c>
      <c r="L15" s="56">
        <f t="shared" si="3"/>
        <v>0.13519771551500268</v>
      </c>
    </row>
    <row r="16" spans="1:12" x14ac:dyDescent="0.2">
      <c r="A16" s="48" t="s">
        <v>10</v>
      </c>
      <c r="B16" s="46">
        <v>26629</v>
      </c>
      <c r="C16" s="46">
        <v>2891</v>
      </c>
      <c r="D16" s="46">
        <v>6796</v>
      </c>
      <c r="E16" s="46">
        <v>85</v>
      </c>
      <c r="F16" s="46">
        <v>16381</v>
      </c>
      <c r="G16" s="46">
        <v>26153</v>
      </c>
      <c r="H16" s="46">
        <f t="shared" si="0"/>
        <v>-476</v>
      </c>
      <c r="J16" s="54">
        <f t="shared" si="1"/>
        <v>9772</v>
      </c>
      <c r="K16" s="55">
        <f t="shared" si="2"/>
        <v>0.37364738270944059</v>
      </c>
    </row>
    <row r="17" spans="1:11" x14ac:dyDescent="0.2">
      <c r="A17" s="49" t="s">
        <v>25</v>
      </c>
      <c r="B17" s="50">
        <v>135735</v>
      </c>
      <c r="C17" s="50">
        <v>33518</v>
      </c>
      <c r="D17" s="50">
        <v>66829</v>
      </c>
      <c r="E17" s="50">
        <v>2751</v>
      </c>
      <c r="F17" s="50">
        <v>29896</v>
      </c>
      <c r="G17" s="50">
        <v>132994</v>
      </c>
      <c r="H17" s="46">
        <f t="shared" si="0"/>
        <v>-2741</v>
      </c>
      <c r="J17" s="36">
        <f t="shared" si="1"/>
        <v>103098</v>
      </c>
      <c r="K17" s="47">
        <f t="shared" si="2"/>
        <v>0.77520790411597518</v>
      </c>
    </row>
    <row r="18" spans="1:11" x14ac:dyDescent="0.2">
      <c r="H18" s="46"/>
      <c r="K18" s="4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L6" sqref="L6"/>
    </sheetView>
  </sheetViews>
  <sheetFormatPr baseColWidth="10" defaultRowHeight="13" x14ac:dyDescent="0.15"/>
  <cols>
    <col min="2" max="2" width="12.1640625" customWidth="1"/>
    <col min="3" max="3" width="22.83203125" customWidth="1"/>
    <col min="4" max="4" width="8.6640625" bestFit="1" customWidth="1"/>
    <col min="5" max="5" width="12.33203125" bestFit="1" customWidth="1"/>
  </cols>
  <sheetData>
    <row r="2" spans="1:8" x14ac:dyDescent="0.15">
      <c r="A2" s="8" t="s">
        <v>31</v>
      </c>
    </row>
    <row r="3" spans="1:8" x14ac:dyDescent="0.15">
      <c r="A3" s="8" t="s">
        <v>32</v>
      </c>
    </row>
    <row r="4" spans="1:8" x14ac:dyDescent="0.15">
      <c r="B4" s="10" t="s">
        <v>44</v>
      </c>
    </row>
    <row r="6" spans="1:8" x14ac:dyDescent="0.15">
      <c r="G6" s="27" t="s">
        <v>46</v>
      </c>
      <c r="H6" s="28">
        <f>SUM(G10:G17)</f>
        <v>4393.9799999999996</v>
      </c>
    </row>
    <row r="7" spans="1:8" x14ac:dyDescent="0.15">
      <c r="H7" s="74"/>
    </row>
    <row r="8" spans="1:8" x14ac:dyDescent="0.15"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</row>
    <row r="9" spans="1:8" ht="30" x14ac:dyDescent="0.2">
      <c r="A9" s="2" t="s">
        <v>0</v>
      </c>
      <c r="B9" s="2" t="s">
        <v>1</v>
      </c>
      <c r="C9" s="2" t="s">
        <v>2</v>
      </c>
      <c r="D9" s="2" t="s">
        <v>45</v>
      </c>
      <c r="E9" s="2"/>
      <c r="F9" s="3" t="s">
        <v>30</v>
      </c>
      <c r="H9" s="26" t="s">
        <v>49</v>
      </c>
    </row>
    <row r="10" spans="1:8" ht="15" x14ac:dyDescent="0.2">
      <c r="A10" s="4" t="s">
        <v>5</v>
      </c>
      <c r="B10" s="4" t="s">
        <v>6</v>
      </c>
      <c r="C10" s="13" t="s">
        <v>7</v>
      </c>
      <c r="D10" s="8" t="s">
        <v>45</v>
      </c>
      <c r="E10" s="15" t="s">
        <v>50</v>
      </c>
      <c r="F10" s="16" t="s">
        <v>51</v>
      </c>
      <c r="G10">
        <v>847.6</v>
      </c>
      <c r="H10" s="29">
        <f>G10/$H$6</f>
        <v>0.1929002863008025</v>
      </c>
    </row>
    <row r="11" spans="1:8" ht="15" x14ac:dyDescent="0.2">
      <c r="A11" s="4"/>
      <c r="B11" s="4" t="s">
        <v>8</v>
      </c>
      <c r="C11" s="13" t="s">
        <v>9</v>
      </c>
      <c r="D11" s="8" t="s">
        <v>45</v>
      </c>
      <c r="E11" s="15" t="s">
        <v>39</v>
      </c>
      <c r="F11" s="9" t="s">
        <v>43</v>
      </c>
      <c r="G11">
        <v>115.95</v>
      </c>
      <c r="H11" s="29">
        <f t="shared" ref="H11:H17" si="0">G11/$H$6</f>
        <v>2.6388376824655554E-2</v>
      </c>
    </row>
    <row r="12" spans="1:8" ht="15" x14ac:dyDescent="0.2">
      <c r="A12" s="4"/>
      <c r="B12" s="4" t="s">
        <v>12</v>
      </c>
      <c r="C12" s="13" t="s">
        <v>13</v>
      </c>
      <c r="D12" s="8" t="s">
        <v>45</v>
      </c>
      <c r="E12" s="15" t="s">
        <v>35</v>
      </c>
      <c r="F12" s="9" t="s">
        <v>41</v>
      </c>
      <c r="G12">
        <v>256.86</v>
      </c>
      <c r="H12" s="29">
        <f t="shared" si="0"/>
        <v>5.8457252877801E-2</v>
      </c>
    </row>
    <row r="13" spans="1:8" ht="15" x14ac:dyDescent="0.2">
      <c r="A13" s="4"/>
      <c r="B13" s="4" t="s">
        <v>14</v>
      </c>
      <c r="C13" s="13" t="s">
        <v>15</v>
      </c>
      <c r="D13" s="8" t="s">
        <v>45</v>
      </c>
      <c r="E13" s="15" t="s">
        <v>33</v>
      </c>
      <c r="F13" s="9" t="s">
        <v>36</v>
      </c>
      <c r="G13">
        <v>1368.17</v>
      </c>
      <c r="H13" s="29">
        <f t="shared" si="0"/>
        <v>0.31137374316678734</v>
      </c>
    </row>
    <row r="14" spans="1:8" ht="15" x14ac:dyDescent="0.2">
      <c r="A14" s="4"/>
      <c r="B14" s="4" t="s">
        <v>16</v>
      </c>
      <c r="C14" s="13" t="s">
        <v>17</v>
      </c>
      <c r="D14" s="8" t="s">
        <v>45</v>
      </c>
      <c r="E14" s="15" t="s">
        <v>37</v>
      </c>
      <c r="F14" s="9" t="s">
        <v>40</v>
      </c>
      <c r="G14">
        <v>499.75</v>
      </c>
      <c r="H14" s="29">
        <f t="shared" si="0"/>
        <v>0.11373515582683581</v>
      </c>
    </row>
    <row r="15" spans="1:8" ht="15" x14ac:dyDescent="0.2">
      <c r="A15" s="4"/>
      <c r="B15" s="4" t="s">
        <v>18</v>
      </c>
      <c r="C15" s="13" t="s">
        <v>19</v>
      </c>
      <c r="D15" s="8" t="s">
        <v>45</v>
      </c>
      <c r="E15" s="15" t="s">
        <v>34</v>
      </c>
      <c r="F15" s="9" t="s">
        <v>42</v>
      </c>
      <c r="G15">
        <v>689.95</v>
      </c>
      <c r="H15" s="29">
        <f t="shared" si="0"/>
        <v>0.15702165235162657</v>
      </c>
    </row>
    <row r="16" spans="1:8" ht="15" x14ac:dyDescent="0.2">
      <c r="A16" s="4"/>
      <c r="B16" s="4" t="s">
        <v>20</v>
      </c>
      <c r="C16" s="13" t="s">
        <v>21</v>
      </c>
      <c r="D16" s="8" t="s">
        <v>45</v>
      </c>
      <c r="E16" s="15" t="s">
        <v>39</v>
      </c>
      <c r="F16" s="9" t="s">
        <v>43</v>
      </c>
      <c r="G16">
        <v>115.95</v>
      </c>
      <c r="H16" s="29">
        <f t="shared" si="0"/>
        <v>2.6388376824655554E-2</v>
      </c>
    </row>
    <row r="17" spans="1:8" ht="15" x14ac:dyDescent="0.2">
      <c r="A17" s="4"/>
      <c r="B17" s="4" t="s">
        <v>22</v>
      </c>
      <c r="C17" s="13" t="s">
        <v>23</v>
      </c>
      <c r="D17" s="8" t="s">
        <v>45</v>
      </c>
      <c r="E17" s="15" t="s">
        <v>37</v>
      </c>
      <c r="F17" s="9" t="s">
        <v>40</v>
      </c>
      <c r="G17">
        <v>499.75</v>
      </c>
      <c r="H17" s="29">
        <f t="shared" si="0"/>
        <v>0.11373515582683581</v>
      </c>
    </row>
    <row r="18" spans="1:8" ht="15" x14ac:dyDescent="0.2">
      <c r="A18" s="5"/>
      <c r="B18" s="4" t="s">
        <v>10</v>
      </c>
      <c r="C18" s="13" t="s">
        <v>11</v>
      </c>
      <c r="D18" s="8" t="s">
        <v>38</v>
      </c>
      <c r="E18" s="15" t="s">
        <v>38</v>
      </c>
      <c r="F18">
        <v>0</v>
      </c>
    </row>
    <row r="19" spans="1:8" ht="15" x14ac:dyDescent="0.2">
      <c r="A19" s="6" t="s">
        <v>24</v>
      </c>
      <c r="B19" s="6"/>
      <c r="C19" s="14"/>
      <c r="D19" s="6"/>
      <c r="E19" s="7"/>
    </row>
  </sheetData>
  <sortState ref="B11:H28">
    <sortCondition ref="D11:D28"/>
  </sortState>
  <hyperlinks>
    <hyperlink ref="B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ESR U. CRUCH Priv. (marzo2018) </vt:lpstr>
      <vt:lpstr>Matricula 2017 (SIES)</vt:lpstr>
      <vt:lpstr>Distancia Stgo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Usuario de Microsoft Office</cp:lastModifiedBy>
  <cp:lastPrinted>2018-03-27T20:01:20Z</cp:lastPrinted>
  <dcterms:created xsi:type="dcterms:W3CDTF">2017-01-26T14:20:42Z</dcterms:created>
  <dcterms:modified xsi:type="dcterms:W3CDTF">2018-08-29T13:37:11Z</dcterms:modified>
</cp:coreProperties>
</file>