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8/Instrumentos/ESR17-18/"/>
    </mc:Choice>
  </mc:AlternateContent>
  <bookViews>
    <workbookView xWindow="9640" yWindow="1220" windowWidth="36680" windowHeight="24960" activeTab="2"/>
  </bookViews>
  <sheets>
    <sheet name="ESR U. ESTATAL (marzo2018)" sheetId="1" r:id="rId1"/>
    <sheet name="Matricula 2017 (SIES)" sheetId="4" r:id="rId2"/>
    <sheet name="Distancia Stgo" sheetId="3" r:id="rId3"/>
  </sheets>
  <definedNames>
    <definedName name="_xlnm.Print_Area" localSheetId="0">'ESR U. ESTATAL (marzo2018)'!$A$1:$H$28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5" i="4" l="1"/>
  <c r="M46" i="4"/>
  <c r="M47" i="4"/>
  <c r="M48" i="4"/>
  <c r="M49" i="4"/>
  <c r="M50" i="4"/>
  <c r="M51" i="4"/>
  <c r="M52" i="4"/>
  <c r="M53" i="4"/>
  <c r="M54" i="4"/>
  <c r="M55" i="4"/>
  <c r="M44" i="4"/>
  <c r="L12" i="4"/>
  <c r="M12" i="4"/>
  <c r="L13" i="4"/>
  <c r="M13" i="4"/>
  <c r="J48" i="4"/>
  <c r="L14" i="4"/>
  <c r="M14" i="4"/>
  <c r="L15" i="4"/>
  <c r="M15" i="4"/>
  <c r="L16" i="4"/>
  <c r="M16" i="4"/>
  <c r="L17" i="4"/>
  <c r="L18" i="4"/>
  <c r="M18" i="4"/>
  <c r="L19" i="4"/>
  <c r="J45" i="4"/>
  <c r="L20" i="4"/>
  <c r="M20" i="4"/>
  <c r="L21" i="4"/>
  <c r="L22" i="4"/>
  <c r="M22" i="4"/>
  <c r="L23" i="4"/>
  <c r="M23" i="4"/>
  <c r="L24" i="4"/>
  <c r="M24" i="4"/>
  <c r="L25" i="4"/>
  <c r="L26" i="4"/>
  <c r="M26" i="4"/>
  <c r="L27" i="4"/>
  <c r="M27" i="4"/>
  <c r="L28" i="4"/>
  <c r="M28" i="4"/>
  <c r="L29" i="4"/>
  <c r="L11" i="4"/>
  <c r="M11" i="4"/>
  <c r="J46" i="4"/>
  <c r="J47" i="4"/>
  <c r="J49" i="4"/>
  <c r="J50" i="4"/>
  <c r="J51" i="4"/>
  <c r="J52" i="4"/>
  <c r="J53" i="4"/>
  <c r="J54" i="4"/>
  <c r="J55" i="4"/>
  <c r="J44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H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H39" i="4"/>
  <c r="F44" i="4"/>
  <c r="M29" i="4"/>
  <c r="J11" i="4"/>
  <c r="J27" i="4"/>
  <c r="J16" i="4"/>
  <c r="J26" i="4"/>
  <c r="J24" i="4"/>
  <c r="J23" i="4"/>
  <c r="J18" i="4"/>
  <c r="J28" i="4"/>
  <c r="M19" i="4"/>
  <c r="J19" i="4"/>
  <c r="M17" i="4"/>
  <c r="J17" i="4"/>
  <c r="M25" i="4"/>
  <c r="J25" i="4"/>
  <c r="J12" i="4"/>
  <c r="J15" i="4"/>
  <c r="J14" i="4"/>
  <c r="J22" i="4"/>
  <c r="J13" i="4"/>
  <c r="J20" i="4"/>
  <c r="M21" i="4"/>
  <c r="J21" i="4"/>
  <c r="D5" i="1"/>
  <c r="H45" i="4"/>
  <c r="H47" i="4"/>
  <c r="H49" i="4"/>
  <c r="H51" i="4"/>
  <c r="H53" i="4"/>
  <c r="H55" i="4"/>
  <c r="H48" i="4"/>
  <c r="H46" i="4"/>
  <c r="H54" i="4"/>
  <c r="H50" i="4"/>
  <c r="H44" i="4"/>
  <c r="N8" i="4"/>
  <c r="N20" i="4"/>
  <c r="N11" i="4"/>
  <c r="N19" i="4"/>
  <c r="N17" i="4"/>
  <c r="N15" i="4"/>
  <c r="N13" i="4"/>
  <c r="N16" i="4"/>
  <c r="N18" i="4"/>
  <c r="N23" i="4"/>
  <c r="N21" i="4"/>
  <c r="N22" i="4"/>
  <c r="N14" i="4"/>
  <c r="N24" i="4"/>
  <c r="N12" i="4"/>
  <c r="C27" i="1"/>
  <c r="E10" i="1"/>
  <c r="F10" i="1"/>
  <c r="D10" i="1"/>
  <c r="G10" i="1"/>
  <c r="G26" i="1"/>
  <c r="H7" i="3"/>
  <c r="F16" i="1"/>
  <c r="F20" i="1"/>
  <c r="F24" i="1"/>
  <c r="F17" i="1"/>
  <c r="F21" i="1"/>
  <c r="F25" i="1"/>
  <c r="F18" i="1"/>
  <c r="F22" i="1"/>
  <c r="F15" i="1"/>
  <c r="F19" i="1"/>
  <c r="F23" i="1"/>
  <c r="F13" i="1"/>
  <c r="F14" i="1"/>
  <c r="F26" i="1"/>
  <c r="G24" i="1"/>
  <c r="G16" i="1"/>
  <c r="G15" i="1"/>
  <c r="G23" i="1"/>
  <c r="G20" i="1"/>
  <c r="G17" i="1"/>
  <c r="G14" i="1"/>
  <c r="G25" i="1"/>
  <c r="G13" i="1"/>
  <c r="G22" i="1"/>
  <c r="G18" i="1"/>
  <c r="G21" i="1"/>
  <c r="G19" i="1"/>
  <c r="D16" i="1"/>
  <c r="D21" i="1"/>
  <c r="D23" i="1"/>
  <c r="D24" i="1"/>
  <c r="D25" i="1"/>
  <c r="D19" i="1"/>
  <c r="D15" i="1"/>
  <c r="D20" i="1"/>
  <c r="D18" i="1"/>
  <c r="D17" i="1"/>
  <c r="D26" i="1"/>
  <c r="D13" i="1"/>
  <c r="D22" i="1"/>
  <c r="D14" i="1"/>
  <c r="E21" i="1"/>
  <c r="E23" i="1"/>
  <c r="E24" i="1"/>
  <c r="E19" i="1"/>
  <c r="E16" i="1"/>
  <c r="E15" i="1"/>
  <c r="E20" i="1"/>
  <c r="E18" i="1"/>
  <c r="E17" i="1"/>
  <c r="E14" i="1"/>
  <c r="E25" i="1"/>
  <c r="E13" i="1"/>
  <c r="H24" i="3"/>
  <c r="H23" i="3"/>
  <c r="H12" i="3"/>
  <c r="H13" i="3"/>
  <c r="H14" i="3"/>
  <c r="H15" i="3"/>
  <c r="H16" i="3"/>
  <c r="H17" i="3"/>
  <c r="H18" i="3"/>
  <c r="H19" i="3"/>
  <c r="H20" i="3"/>
  <c r="H21" i="3"/>
  <c r="H22" i="3"/>
  <c r="H11" i="3"/>
  <c r="F29" i="3"/>
  <c r="H16" i="1"/>
  <c r="H13" i="1"/>
  <c r="H15" i="1"/>
  <c r="H21" i="1"/>
  <c r="H24" i="1"/>
  <c r="H14" i="1"/>
  <c r="H25" i="1"/>
  <c r="H23" i="1"/>
  <c r="H17" i="1"/>
  <c r="H18" i="1"/>
  <c r="H20" i="1"/>
  <c r="H19" i="1"/>
  <c r="G27" i="1"/>
  <c r="D27" i="1"/>
  <c r="E27" i="1"/>
  <c r="H26" i="1"/>
  <c r="H22" i="1"/>
  <c r="F27" i="1"/>
  <c r="H27" i="1"/>
</calcChain>
</file>

<file path=xl/sharedStrings.xml><?xml version="1.0" encoding="utf-8"?>
<sst xmlns="http://schemas.openxmlformats.org/spreadsheetml/2006/main" count="247" uniqueCount="113">
  <si>
    <t>UBB</t>
  </si>
  <si>
    <t>ULS</t>
  </si>
  <si>
    <t>N°</t>
  </si>
  <si>
    <t>UVA</t>
  </si>
  <si>
    <t>ANT</t>
  </si>
  <si>
    <t>FRO</t>
  </si>
  <si>
    <t>MAG</t>
  </si>
  <si>
    <t>TAL</t>
  </si>
  <si>
    <t>ATA</t>
  </si>
  <si>
    <t>UTA</t>
  </si>
  <si>
    <t>UAP</t>
  </si>
  <si>
    <t>UPA</t>
  </si>
  <si>
    <t>ULA</t>
  </si>
  <si>
    <t>URY</t>
  </si>
  <si>
    <t>URO</t>
  </si>
  <si>
    <t>TIPO IES</t>
  </si>
  <si>
    <t>Cod IES</t>
  </si>
  <si>
    <t>NOMBRE IES</t>
  </si>
  <si>
    <t>Suma de TOTAL MATRICULADOS</t>
  </si>
  <si>
    <t>Suma de TES Particular Pagado</t>
  </si>
  <si>
    <t>Suma de TOTAL TES</t>
  </si>
  <si>
    <t>% Municipal o Subvencionado SOBRE Total Con información</t>
  </si>
  <si>
    <t>CRUCH Est.</t>
  </si>
  <si>
    <t>U. DE ANTOFAGASTA</t>
  </si>
  <si>
    <t>U. DE ATACAMA</t>
  </si>
  <si>
    <t>U. DE LA FRONTERA</t>
  </si>
  <si>
    <t>U. DE MAGALLANES</t>
  </si>
  <si>
    <t>U. DE TALCA</t>
  </si>
  <si>
    <t>U. ARTURO PRAT</t>
  </si>
  <si>
    <t>U. DEL BÍO-BÍO</t>
  </si>
  <si>
    <t>UCH</t>
  </si>
  <si>
    <t>U. DE CHILE</t>
  </si>
  <si>
    <t>U. DE LOS LAGOS</t>
  </si>
  <si>
    <t>U. DE LA SERENA</t>
  </si>
  <si>
    <t>UMC</t>
  </si>
  <si>
    <t>U. METROPOLITANA DE CS. DE LA ED.</t>
  </si>
  <si>
    <t>U. DE PLAYA ANCHA DE CS. DE LA ED.</t>
  </si>
  <si>
    <t>USA</t>
  </si>
  <si>
    <t>U. DE SANTIAGO</t>
  </si>
  <si>
    <t>U. DE TARAPACÁ</t>
  </si>
  <si>
    <t>UTM</t>
  </si>
  <si>
    <t>U. TECNOLÓGICA METROPOLITANA</t>
  </si>
  <si>
    <t>U. DE VALPARAÍSO</t>
  </si>
  <si>
    <t>Total CRUCH Est.</t>
  </si>
  <si>
    <t>Total general</t>
  </si>
  <si>
    <t>AÑO</t>
  </si>
  <si>
    <t>NIVEL GLOBAL</t>
  </si>
  <si>
    <t>Pregrado</t>
  </si>
  <si>
    <t>TIPO DE PLAN DE LA CARRERA</t>
  </si>
  <si>
    <t>Plan Regular</t>
  </si>
  <si>
    <t>Km distancia Santiago</t>
  </si>
  <si>
    <t>2059.04 CH</t>
  </si>
  <si>
    <t>Arica</t>
  </si>
  <si>
    <t>Distancia entre cuidades y Santiago</t>
  </si>
  <si>
    <t>Fuente: http://servicios.vialidad.cl/Distancias/Distancias.asp</t>
  </si>
  <si>
    <t>Antofagasta</t>
  </si>
  <si>
    <t>Copiapó</t>
  </si>
  <si>
    <t>Temuco</t>
  </si>
  <si>
    <t>Punta Arenas</t>
  </si>
  <si>
    <t>Talca</t>
  </si>
  <si>
    <t>Iquique</t>
  </si>
  <si>
    <t>1368.17 CH</t>
  </si>
  <si>
    <t>Concepción</t>
  </si>
  <si>
    <t>Santiago</t>
  </si>
  <si>
    <t>Osorno</t>
  </si>
  <si>
    <t>La Serena</t>
  </si>
  <si>
    <t>Valparaíso</t>
  </si>
  <si>
    <t>499.75 CH</t>
  </si>
  <si>
    <t>803.72 CH</t>
  </si>
  <si>
    <t>1780.99 CH</t>
  </si>
  <si>
    <t>470.33 CH</t>
  </si>
  <si>
    <t>931.87 CH</t>
  </si>
  <si>
    <t>3003.69 ARG</t>
  </si>
  <si>
    <t>Rancagua</t>
  </si>
  <si>
    <t>Coyaique</t>
  </si>
  <si>
    <t>83.73 CH</t>
  </si>
  <si>
    <t>1708.48 CH</t>
  </si>
  <si>
    <t>256.86 CH</t>
  </si>
  <si>
    <t>689.95 CH</t>
  </si>
  <si>
    <t>115.95 CH</t>
  </si>
  <si>
    <t>http://www.vialidad.cl/productosyservicios/Paginas/Distancias.aspx</t>
  </si>
  <si>
    <t>Regional</t>
  </si>
  <si>
    <t>Ser Regional</t>
  </si>
  <si>
    <t>Vinculación con el medio (Acreditado)</t>
  </si>
  <si>
    <t>Total</t>
  </si>
  <si>
    <t>Universidades Estatales</t>
  </si>
  <si>
    <t>SIN TES</t>
  </si>
  <si>
    <t>U. DE AYSEN</t>
  </si>
  <si>
    <t>U. DE O'HIGGINS</t>
  </si>
  <si>
    <t>Proporción</t>
  </si>
  <si>
    <t>Suma U. Estatal</t>
  </si>
  <si>
    <t>Monto ESR
U. Estatales
(M$)</t>
  </si>
  <si>
    <t xml:space="preserve">Proporción Alumnos Colegio Municipalizados y Subvencionados </t>
  </si>
  <si>
    <t>Regionalidad (Km. Distancia de Santiago)</t>
  </si>
  <si>
    <t>Ponderación</t>
  </si>
  <si>
    <t>Monto M$</t>
  </si>
  <si>
    <t>MODALIDAD</t>
  </si>
  <si>
    <t>(Todas)</t>
  </si>
  <si>
    <t>CLASIFICACIÓN INSTITUCIÓN NIVEL 3</t>
  </si>
  <si>
    <t>Universidades Estatales CRUCH</t>
  </si>
  <si>
    <t>Suma de TES MUNICIPAL</t>
  </si>
  <si>
    <t>Suma de TES PARTICULAR SUBVENCIONADO</t>
  </si>
  <si>
    <t>Suma de TES CORP_ DE ADM_ DELEGADA</t>
  </si>
  <si>
    <t>Suma de TES PARTICULAR PAGADO</t>
  </si>
  <si>
    <t>SIN TES 2017</t>
  </si>
  <si>
    <t>Municipal o Subvencionado 2017</t>
  </si>
  <si>
    <t>% Municipal o Subvencionado SOBRE Total Con información 2017</t>
  </si>
  <si>
    <t>Proporción 2017</t>
  </si>
  <si>
    <t>Universidad</t>
  </si>
  <si>
    <t>Cod_DFI</t>
  </si>
  <si>
    <t>Educación Superior Regional 2018</t>
  </si>
  <si>
    <t>UdA-DFI, santiago marzo de 2018</t>
  </si>
  <si>
    <t>Ley Presupuesto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</si>
</sst>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-* #,##0.00000_-;\-* #,##0.00000_-;_-* &quot;-&quot;??_-;_-@_-"/>
    <numFmt numFmtId="167" formatCode="_-* #,##0.00\ _P_t_a_-;\-* #,##0.00\ _P_t_a_-;_-* &quot;-&quot;??\ _P_t_a_-;_-@_-"/>
    <numFmt numFmtId="168" formatCode="0.0%"/>
    <numFmt numFmtId="169" formatCode="_-* #,##0.0_-;\-* #,##0.0_-;_-* &quot;-&quot;??_-;_-@_-"/>
    <numFmt numFmtId="170" formatCode="0.000"/>
    <numFmt numFmtId="171" formatCode="0.00000000"/>
    <numFmt numFmtId="172" formatCode="0.0000000000"/>
    <numFmt numFmtId="173" formatCode="0.0000000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color theme="3" tint="0.59999389629810485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sz val="11"/>
      <color rgb="FF0000FF"/>
      <name val="Calibri"/>
      <family val="2"/>
      <scheme val="minor"/>
    </font>
    <font>
      <sz val="8"/>
      <color theme="1"/>
      <name val="Arial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1">
    <xf numFmtId="0" fontId="0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5" fillId="0" borderId="0" xfId="3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NumberFormat="1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0" borderId="0" xfId="0" applyFont="1"/>
    <xf numFmtId="0" fontId="6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9" fillId="0" borderId="0" xfId="8"/>
    <xf numFmtId="1" fontId="0" fillId="0" borderId="0" xfId="0" applyNumberFormat="1"/>
    <xf numFmtId="0" fontId="3" fillId="2" borderId="1" xfId="0" applyFont="1" applyFill="1" applyBorder="1" applyAlignment="1">
      <alignment vertical="center" wrapText="1"/>
    </xf>
    <xf numFmtId="10" fontId="10" fillId="0" borderId="0" xfId="2" applyNumberFormat="1" applyFont="1"/>
    <xf numFmtId="0" fontId="7" fillId="0" borderId="0" xfId="0" applyFont="1"/>
    <xf numFmtId="0" fontId="11" fillId="0" borderId="0" xfId="0" applyFont="1" applyAlignment="1">
      <alignment horizontal="center" wrapText="1"/>
    </xf>
    <xf numFmtId="170" fontId="0" fillId="0" borderId="0" xfId="0" applyNumberFormat="1"/>
    <xf numFmtId="0" fontId="0" fillId="0" borderId="0" xfId="0" applyFill="1"/>
    <xf numFmtId="164" fontId="5" fillId="0" borderId="0" xfId="0" applyNumberFormat="1" applyFont="1" applyFill="1" applyBorder="1"/>
    <xf numFmtId="164" fontId="5" fillId="0" borderId="5" xfId="0" applyNumberFormat="1" applyFont="1" applyFill="1" applyBorder="1"/>
    <xf numFmtId="10" fontId="5" fillId="0" borderId="0" xfId="2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9" fontId="6" fillId="0" borderId="4" xfId="1" applyNumberFormat="1" applyFont="1" applyFill="1" applyBorder="1"/>
    <xf numFmtId="169" fontId="7" fillId="0" borderId="8" xfId="1" applyNumberFormat="1" applyFont="1" applyFill="1" applyBorder="1"/>
    <xf numFmtId="0" fontId="14" fillId="0" borderId="0" xfId="0" applyFont="1"/>
    <xf numFmtId="4" fontId="5" fillId="0" borderId="0" xfId="0" applyNumberFormat="1" applyFont="1" applyFill="1" applyBorder="1"/>
    <xf numFmtId="0" fontId="3" fillId="0" borderId="0" xfId="0" applyFont="1" applyFill="1"/>
    <xf numFmtId="0" fontId="0" fillId="0" borderId="0" xfId="0" applyNumberFormat="1" applyFill="1" applyAlignment="1">
      <alignment horizontal="center"/>
    </xf>
    <xf numFmtId="10" fontId="0" fillId="0" borderId="0" xfId="2" applyNumberFormat="1" applyFont="1" applyFill="1"/>
    <xf numFmtId="16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9" fontId="7" fillId="0" borderId="0" xfId="1" applyNumberFormat="1" applyFont="1" applyFill="1" applyBorder="1"/>
    <xf numFmtId="169" fontId="7" fillId="0" borderId="9" xfId="1" applyNumberFormat="1" applyFont="1" applyFill="1" applyBorder="1"/>
    <xf numFmtId="169" fontId="7" fillId="0" borderId="10" xfId="1" applyNumberFormat="1" applyFont="1" applyFill="1" applyBorder="1"/>
    <xf numFmtId="0" fontId="5" fillId="0" borderId="0" xfId="0" applyFont="1" applyBorder="1"/>
    <xf numFmtId="168" fontId="5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" fontId="15" fillId="0" borderId="0" xfId="0" applyNumberFormat="1" applyFont="1"/>
    <xf numFmtId="0" fontId="16" fillId="0" borderId="0" xfId="0" applyFont="1" applyFill="1"/>
    <xf numFmtId="0" fontId="15" fillId="0" borderId="0" xfId="0" applyFont="1" applyAlignment="1">
      <alignment wrapText="1"/>
    </xf>
    <xf numFmtId="172" fontId="15" fillId="0" borderId="0" xfId="2" applyNumberFormat="1" applyFont="1"/>
    <xf numFmtId="0" fontId="16" fillId="0" borderId="0" xfId="0" applyFont="1"/>
    <xf numFmtId="0" fontId="15" fillId="0" borderId="0" xfId="0" applyFont="1"/>
    <xf numFmtId="164" fontId="4" fillId="0" borderId="0" xfId="0" applyNumberFormat="1" applyFont="1" applyFill="1"/>
    <xf numFmtId="0" fontId="15" fillId="0" borderId="0" xfId="0" applyFont="1" applyAlignment="1">
      <alignment horizontal="center" vertical="center"/>
    </xf>
    <xf numFmtId="173" fontId="4" fillId="0" borderId="0" xfId="0" applyNumberFormat="1" applyFont="1" applyFill="1"/>
    <xf numFmtId="0" fontId="7" fillId="0" borderId="13" xfId="0" applyFont="1" applyBorder="1"/>
    <xf numFmtId="165" fontId="7" fillId="0" borderId="14" xfId="1" applyNumberFormat="1" applyFont="1" applyFill="1" applyBorder="1"/>
    <xf numFmtId="168" fontId="13" fillId="0" borderId="4" xfId="2" applyNumberFormat="1" applyFont="1" applyFill="1" applyBorder="1" applyAlignment="1">
      <alignment horizontal="center" vertical="center"/>
    </xf>
    <xf numFmtId="169" fontId="6" fillId="0" borderId="4" xfId="1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/>
    </xf>
    <xf numFmtId="169" fontId="6" fillId="0" borderId="0" xfId="1" applyNumberFormat="1" applyFont="1" applyFill="1" applyBorder="1"/>
    <xf numFmtId="0" fontId="18" fillId="0" borderId="0" xfId="0" applyFont="1"/>
    <xf numFmtId="0" fontId="19" fillId="0" borderId="0" xfId="0" applyFont="1"/>
    <xf numFmtId="0" fontId="1" fillId="0" borderId="0" xfId="9"/>
    <xf numFmtId="0" fontId="1" fillId="2" borderId="0" xfId="9" applyFill="1"/>
    <xf numFmtId="0" fontId="1" fillId="2" borderId="1" xfId="9" applyFill="1" applyBorder="1"/>
    <xf numFmtId="0" fontId="3" fillId="2" borderId="0" xfId="9" applyFont="1" applyFill="1"/>
    <xf numFmtId="0" fontId="3" fillId="2" borderId="15" xfId="9" applyFont="1" applyFill="1" applyBorder="1"/>
    <xf numFmtId="0" fontId="3" fillId="2" borderId="16" xfId="9" applyFont="1" applyFill="1" applyBorder="1"/>
    <xf numFmtId="0" fontId="3" fillId="2" borderId="17" xfId="9" applyFont="1" applyFill="1" applyBorder="1"/>
    <xf numFmtId="0" fontId="3" fillId="2" borderId="1" xfId="9" applyFont="1" applyFill="1" applyBorder="1" applyAlignment="1">
      <alignment wrapText="1"/>
    </xf>
    <xf numFmtId="0" fontId="1" fillId="0" borderId="0" xfId="9" applyAlignment="1">
      <alignment wrapText="1"/>
    </xf>
    <xf numFmtId="0" fontId="1" fillId="0" borderId="0" xfId="9" applyAlignment="1">
      <alignment vertical="center" wrapText="1"/>
    </xf>
    <xf numFmtId="10" fontId="0" fillId="0" borderId="0" xfId="10" applyNumberFormat="1" applyFont="1"/>
    <xf numFmtId="0" fontId="1" fillId="0" borderId="0" xfId="9" applyAlignment="1">
      <alignment horizontal="left"/>
    </xf>
    <xf numFmtId="0" fontId="3" fillId="2" borderId="3" xfId="9" applyFont="1" applyFill="1" applyBorder="1" applyAlignment="1">
      <alignment horizontal="left"/>
    </xf>
    <xf numFmtId="0" fontId="1" fillId="3" borderId="0" xfId="9" applyFill="1"/>
    <xf numFmtId="0" fontId="20" fillId="0" borderId="0" xfId="0" applyFont="1"/>
    <xf numFmtId="164" fontId="21" fillId="0" borderId="0" xfId="0" applyNumberFormat="1" applyFont="1" applyFill="1"/>
    <xf numFmtId="0" fontId="22" fillId="0" borderId="0" xfId="9" applyFont="1" applyAlignment="1">
      <alignment wrapText="1"/>
    </xf>
    <xf numFmtId="0" fontId="22" fillId="0" borderId="0" xfId="9" applyFont="1"/>
    <xf numFmtId="169" fontId="6" fillId="0" borderId="0" xfId="1" applyNumberFormat="1" applyFont="1" applyFill="1" applyBorder="1" applyAlignment="1">
      <alignment vertical="center"/>
    </xf>
    <xf numFmtId="168" fontId="5" fillId="0" borderId="4" xfId="2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71" fontId="12" fillId="0" borderId="6" xfId="2" applyNumberFormat="1" applyFont="1" applyFill="1" applyBorder="1"/>
    <xf numFmtId="0" fontId="5" fillId="0" borderId="7" xfId="0" applyFont="1" applyBorder="1"/>
    <xf numFmtId="168" fontId="5" fillId="0" borderId="8" xfId="2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6" xfId="9" applyFont="1" applyBorder="1"/>
    <xf numFmtId="0" fontId="17" fillId="0" borderId="0" xfId="9" applyFont="1"/>
    <xf numFmtId="3" fontId="1" fillId="0" borderId="0" xfId="9" applyNumberFormat="1"/>
    <xf numFmtId="3" fontId="3" fillId="2" borderId="3" xfId="9" applyNumberFormat="1" applyFont="1" applyFill="1" applyBorder="1"/>
    <xf numFmtId="3" fontId="24" fillId="0" borderId="0" xfId="9" applyNumberFormat="1" applyFont="1"/>
    <xf numFmtId="10" fontId="10" fillId="0" borderId="0" xfId="10" applyNumberFormat="1" applyFont="1"/>
  </cellXfs>
  <cellStyles count="11">
    <cellStyle name="Hipervínculo" xfId="8" builtinId="8"/>
    <cellStyle name="Millares" xfId="1" builtinId="3"/>
    <cellStyle name="Millares 2" xfId="3"/>
    <cellStyle name="Millares 3" xfId="4"/>
    <cellStyle name="Normal" xfId="0" builtinId="0"/>
    <cellStyle name="Normal 2" xfId="7"/>
    <cellStyle name="Normal 3" xfId="9"/>
    <cellStyle name="Normal 4" xfId="5"/>
    <cellStyle name="Normal 6 3" xfId="6"/>
    <cellStyle name="Porcentaje" xfId="2" builtinId="5"/>
    <cellStyle name="Porcentaje 2" xf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25400</xdr:rowOff>
    </xdr:from>
    <xdr:to>
      <xdr:col>18</xdr:col>
      <xdr:colOff>38100</xdr:colOff>
      <xdr:row>10</xdr:row>
      <xdr:rowOff>101600</xdr:rowOff>
    </xdr:to>
    <xdr:sp macro="" textlink="">
      <xdr:nvSpPr>
        <xdr:cNvPr id="5" name="Rectángulo 4"/>
        <xdr:cNvSpPr/>
      </xdr:nvSpPr>
      <xdr:spPr>
        <a:xfrm>
          <a:off x="13830300" y="25400"/>
          <a:ext cx="2476500" cy="20955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15</xdr:col>
      <xdr:colOff>241300</xdr:colOff>
      <xdr:row>0</xdr:row>
      <xdr:rowOff>114300</xdr:rowOff>
    </xdr:from>
    <xdr:to>
      <xdr:col>17</xdr:col>
      <xdr:colOff>660400</xdr:colOff>
      <xdr:row>9</xdr:row>
      <xdr:rowOff>286179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500" y="114300"/>
          <a:ext cx="2070100" cy="1886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740833</xdr:colOff>
      <xdr:row>9</xdr:row>
      <xdr:rowOff>317500</xdr:rowOff>
    </xdr:to>
    <xdr:sp macro="" textlink="">
      <xdr:nvSpPr>
        <xdr:cNvPr id="2" name="Rectángulo 1"/>
        <xdr:cNvSpPr/>
      </xdr:nvSpPr>
      <xdr:spPr>
        <a:xfrm>
          <a:off x="15225889" y="0"/>
          <a:ext cx="2476500" cy="20955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15</xdr:col>
      <xdr:colOff>227189</xdr:colOff>
      <xdr:row>0</xdr:row>
      <xdr:rowOff>88900</xdr:rowOff>
    </xdr:from>
    <xdr:to>
      <xdr:col>17</xdr:col>
      <xdr:colOff>561622</xdr:colOff>
      <xdr:row>9</xdr:row>
      <xdr:rowOff>184579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3078" y="88900"/>
          <a:ext cx="2070100" cy="18736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</xdr:colOff>
      <xdr:row>0</xdr:row>
      <xdr:rowOff>0</xdr:rowOff>
    </xdr:from>
    <xdr:to>
      <xdr:col>18</xdr:col>
      <xdr:colOff>25400</xdr:colOff>
      <xdr:row>11</xdr:row>
      <xdr:rowOff>38100</xdr:rowOff>
    </xdr:to>
    <xdr:sp macro="" textlink="">
      <xdr:nvSpPr>
        <xdr:cNvPr id="2" name="Rectángulo 1"/>
        <xdr:cNvSpPr/>
      </xdr:nvSpPr>
      <xdr:spPr>
        <a:xfrm>
          <a:off x="14820900" y="0"/>
          <a:ext cx="2476500" cy="20955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15</xdr:col>
      <xdr:colOff>228600</xdr:colOff>
      <xdr:row>0</xdr:row>
      <xdr:rowOff>88900</xdr:rowOff>
    </xdr:from>
    <xdr:to>
      <xdr:col>17</xdr:col>
      <xdr:colOff>647700</xdr:colOff>
      <xdr:row>10</xdr:row>
      <xdr:rowOff>108379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100" y="88900"/>
          <a:ext cx="2070100" cy="188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alidad.cl/productosyservicios/Paginas/Distancias.aspx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P18" sqref="P18"/>
    </sheetView>
  </sheetViews>
  <sheetFormatPr baseColWidth="10" defaultRowHeight="13" x14ac:dyDescent="0.15"/>
  <cols>
    <col min="1" max="1" width="3" bestFit="1" customWidth="1"/>
    <col min="2" max="2" width="27.83203125" customWidth="1"/>
    <col min="3" max="3" width="10.5" style="21" customWidth="1"/>
    <col min="4" max="6" width="12.6640625" customWidth="1"/>
    <col min="7" max="7" width="13.5" customWidth="1"/>
    <col min="8" max="8" width="15" customWidth="1"/>
    <col min="9" max="9" width="8.1640625" style="37" customWidth="1"/>
  </cols>
  <sheetData>
    <row r="1" spans="1:9" ht="16" x14ac:dyDescent="0.2">
      <c r="B1" s="60" t="s">
        <v>110</v>
      </c>
    </row>
    <row r="2" spans="1:9" ht="16" x14ac:dyDescent="0.2">
      <c r="B2" s="31" t="s">
        <v>85</v>
      </c>
    </row>
    <row r="3" spans="1:9" ht="14" x14ac:dyDescent="0.2">
      <c r="B3" s="61" t="s">
        <v>111</v>
      </c>
    </row>
    <row r="4" spans="1:9" x14ac:dyDescent="0.15">
      <c r="B4" s="21"/>
    </row>
    <row r="5" spans="1:9" x14ac:dyDescent="0.15">
      <c r="B5" s="26" t="s">
        <v>112</v>
      </c>
      <c r="C5" s="54"/>
      <c r="D5" s="55">
        <f>4351399+621804</f>
        <v>4973203</v>
      </c>
      <c r="E5" s="37"/>
      <c r="F5" s="37"/>
      <c r="G5" s="37"/>
      <c r="H5" s="37"/>
    </row>
    <row r="6" spans="1:9" x14ac:dyDescent="0.15">
      <c r="D6" s="37"/>
      <c r="E6" s="37"/>
      <c r="F6" s="37"/>
      <c r="G6" s="25"/>
      <c r="H6" s="25"/>
      <c r="I6" s="25"/>
    </row>
    <row r="7" spans="1:9" x14ac:dyDescent="0.15">
      <c r="D7" s="27"/>
      <c r="E7" s="27"/>
      <c r="F7" s="27"/>
      <c r="G7" s="27"/>
      <c r="H7" s="25"/>
      <c r="I7" s="25"/>
    </row>
    <row r="8" spans="1:9" x14ac:dyDescent="0.15">
      <c r="D8" s="32"/>
      <c r="E8" s="32"/>
      <c r="F8" s="32"/>
      <c r="G8" s="32"/>
      <c r="H8" s="25"/>
      <c r="I8" s="25"/>
    </row>
    <row r="9" spans="1:9" ht="24.75" customHeight="1" x14ac:dyDescent="0.15">
      <c r="C9" s="58" t="s">
        <v>94</v>
      </c>
      <c r="D9" s="56">
        <v>0.25</v>
      </c>
      <c r="E9" s="56">
        <v>0.25</v>
      </c>
      <c r="F9" s="56">
        <v>0.3</v>
      </c>
      <c r="G9" s="56">
        <v>0.2</v>
      </c>
      <c r="H9" s="28"/>
      <c r="I9" s="28"/>
    </row>
    <row r="10" spans="1:9" ht="24.75" customHeight="1" x14ac:dyDescent="0.15">
      <c r="C10" s="58" t="s">
        <v>95</v>
      </c>
      <c r="D10" s="57">
        <f>$D$5*D9</f>
        <v>1243300.75</v>
      </c>
      <c r="E10" s="57">
        <f t="shared" ref="E10:G10" si="0">$D$5*E9</f>
        <v>1243300.75</v>
      </c>
      <c r="F10" s="57">
        <f t="shared" si="0"/>
        <v>1491960.9</v>
      </c>
      <c r="G10" s="57">
        <f t="shared" si="0"/>
        <v>994640.60000000009</v>
      </c>
      <c r="H10" s="37"/>
      <c r="I10" s="36"/>
    </row>
    <row r="11" spans="1:9" ht="24" customHeight="1" thickBot="1" x14ac:dyDescent="0.2">
      <c r="C11" s="25"/>
      <c r="D11" s="80"/>
      <c r="E11" s="80"/>
      <c r="F11" s="80"/>
      <c r="G11" s="80"/>
      <c r="H11" s="37"/>
      <c r="I11" s="36"/>
    </row>
    <row r="12" spans="1:9" s="44" customFormat="1" ht="91" x14ac:dyDescent="0.15">
      <c r="A12" s="86" t="s">
        <v>2</v>
      </c>
      <c r="B12" s="89" t="s">
        <v>108</v>
      </c>
      <c r="C12" s="87" t="s">
        <v>109</v>
      </c>
      <c r="D12" s="87" t="s">
        <v>82</v>
      </c>
      <c r="E12" s="87" t="s">
        <v>83</v>
      </c>
      <c r="F12" s="87" t="s">
        <v>92</v>
      </c>
      <c r="G12" s="87" t="s">
        <v>93</v>
      </c>
      <c r="H12" s="88" t="s">
        <v>91</v>
      </c>
      <c r="I12" s="43"/>
    </row>
    <row r="13" spans="1:9" ht="15.75" customHeight="1" x14ac:dyDescent="0.15">
      <c r="A13" s="82">
        <v>1</v>
      </c>
      <c r="B13" s="83" t="s">
        <v>26</v>
      </c>
      <c r="C13" s="81" t="s">
        <v>6</v>
      </c>
      <c r="D13" s="29">
        <f t="shared" ref="D13:D26" si="1">$D$10/14</f>
        <v>88807.196428571435</v>
      </c>
      <c r="E13" s="29">
        <f t="shared" ref="E13:E21" si="2">$E$10/12</f>
        <v>103608.39583333333</v>
      </c>
      <c r="F13" s="29">
        <f>VLOOKUP(C13,'Matricula 2017 (SIES)'!$A$11:$N$24,14,0)*$F$10</f>
        <v>104619.72192509675</v>
      </c>
      <c r="G13" s="29">
        <f>VLOOKUP($C13,'Distancia Stgo'!$B$11:$H$28,7,0)*$G$10</f>
        <v>215112.95864011033</v>
      </c>
      <c r="H13" s="39">
        <f t="shared" ref="H13:H26" si="3">ROUND(SUM(D13:G13),0)</f>
        <v>512148</v>
      </c>
      <c r="I13" s="38"/>
    </row>
    <row r="14" spans="1:9" ht="15.75" customHeight="1" x14ac:dyDescent="0.15">
      <c r="A14" s="82">
        <v>2</v>
      </c>
      <c r="B14" s="83" t="s">
        <v>39</v>
      </c>
      <c r="C14" s="81" t="s">
        <v>9</v>
      </c>
      <c r="D14" s="29">
        <f t="shared" si="1"/>
        <v>88807.196428571435</v>
      </c>
      <c r="E14" s="29">
        <f t="shared" si="2"/>
        <v>103608.39583333333</v>
      </c>
      <c r="F14" s="29">
        <f>VLOOKUP(C14,'Matricula 2017 (SIES)'!$A$11:$N$24,14,0)*$F$10</f>
        <v>108266.51813501469</v>
      </c>
      <c r="G14" s="29">
        <f>VLOOKUP($C14,'Distancia Stgo'!$B$11:$H$28,7,0)*$G$10</f>
        <v>147460.6854763084</v>
      </c>
      <c r="H14" s="39">
        <f t="shared" si="3"/>
        <v>448143</v>
      </c>
      <c r="I14" s="38"/>
    </row>
    <row r="15" spans="1:9" ht="15.75" customHeight="1" x14ac:dyDescent="0.15">
      <c r="A15" s="82">
        <v>3</v>
      </c>
      <c r="B15" s="83" t="s">
        <v>28</v>
      </c>
      <c r="C15" s="81" t="s">
        <v>10</v>
      </c>
      <c r="D15" s="29">
        <f t="shared" si="1"/>
        <v>88807.196428571435</v>
      </c>
      <c r="E15" s="29">
        <f t="shared" si="2"/>
        <v>103608.39583333333</v>
      </c>
      <c r="F15" s="29">
        <f>VLOOKUP(C15,'Matricula 2017 (SIES)'!$A$11:$N$24,14,0)*$F$10</f>
        <v>110985.47752318905</v>
      </c>
      <c r="G15" s="29">
        <f>VLOOKUP($C15,'Distancia Stgo'!$B$11:$H$28,7,0)*$G$10</f>
        <v>127547.79228497285</v>
      </c>
      <c r="H15" s="39">
        <f t="shared" si="3"/>
        <v>430949</v>
      </c>
      <c r="I15" s="38"/>
    </row>
    <row r="16" spans="1:9" ht="15.75" customHeight="1" x14ac:dyDescent="0.15">
      <c r="A16" s="82">
        <v>4</v>
      </c>
      <c r="B16" s="83" t="s">
        <v>23</v>
      </c>
      <c r="C16" s="81" t="s">
        <v>4</v>
      </c>
      <c r="D16" s="29">
        <f t="shared" si="1"/>
        <v>88807.196428571435</v>
      </c>
      <c r="E16" s="29">
        <f t="shared" si="2"/>
        <v>103608.39583333333</v>
      </c>
      <c r="F16" s="29">
        <f>VLOOKUP(C16,'Matricula 2017 (SIES)'!$A$11:$N$24,14,0)*$F$10</f>
        <v>98396.364009020763</v>
      </c>
      <c r="G16" s="29">
        <f>VLOOKUP($C16,'Distancia Stgo'!$B$11:$H$28,7,0)*$G$10</f>
        <v>97983.179563350335</v>
      </c>
      <c r="H16" s="39">
        <f t="shared" si="3"/>
        <v>388795</v>
      </c>
      <c r="I16" s="38"/>
    </row>
    <row r="17" spans="1:9" ht="15.75" customHeight="1" x14ac:dyDescent="0.15">
      <c r="A17" s="82">
        <v>5</v>
      </c>
      <c r="B17" s="83" t="s">
        <v>32</v>
      </c>
      <c r="C17" s="81" t="s">
        <v>12</v>
      </c>
      <c r="D17" s="29">
        <f t="shared" si="1"/>
        <v>88807.196428571435</v>
      </c>
      <c r="E17" s="29">
        <f t="shared" si="2"/>
        <v>103608.39583333333</v>
      </c>
      <c r="F17" s="29">
        <f>VLOOKUP(C17,'Matricula 2017 (SIES)'!$A$11:$N$24,14,0)*$F$10</f>
        <v>111120.49846594445</v>
      </c>
      <c r="G17" s="29">
        <f>VLOOKUP($C17,'Distancia Stgo'!$B$11:$H$28,7,0)*$G$10</f>
        <v>66737.017724185789</v>
      </c>
      <c r="H17" s="39">
        <f t="shared" si="3"/>
        <v>370273</v>
      </c>
      <c r="I17" s="38"/>
    </row>
    <row r="18" spans="1:9" ht="15.75" customHeight="1" x14ac:dyDescent="0.15">
      <c r="A18" s="82">
        <v>6</v>
      </c>
      <c r="B18" s="83" t="s">
        <v>24</v>
      </c>
      <c r="C18" s="81" t="s">
        <v>8</v>
      </c>
      <c r="D18" s="29">
        <f t="shared" si="1"/>
        <v>88807.196428571435</v>
      </c>
      <c r="E18" s="29">
        <f t="shared" si="2"/>
        <v>103608.39583333333</v>
      </c>
      <c r="F18" s="29">
        <f>VLOOKUP(C18,'Matricula 2017 (SIES)'!$A$11:$N$24,14,0)*$F$10</f>
        <v>109598.87701435579</v>
      </c>
      <c r="G18" s="29">
        <f>VLOOKUP($C18,'Distancia Stgo'!$B$11:$H$28,7,0)*$G$10</f>
        <v>57559.39764697072</v>
      </c>
      <c r="H18" s="39">
        <f t="shared" si="3"/>
        <v>359574</v>
      </c>
      <c r="I18" s="38"/>
    </row>
    <row r="19" spans="1:9" ht="15.75" customHeight="1" x14ac:dyDescent="0.15">
      <c r="A19" s="82">
        <v>7</v>
      </c>
      <c r="B19" s="83" t="s">
        <v>25</v>
      </c>
      <c r="C19" s="81" t="s">
        <v>5</v>
      </c>
      <c r="D19" s="29">
        <f t="shared" si="1"/>
        <v>88807.196428571435</v>
      </c>
      <c r="E19" s="29">
        <f t="shared" si="2"/>
        <v>103608.39583333333</v>
      </c>
      <c r="F19" s="29">
        <f>VLOOKUP(C19,'Matricula 2017 (SIES)'!$A$11:$N$24,14,0)*$F$10</f>
        <v>105722.05814852814</v>
      </c>
      <c r="G19" s="29">
        <f>VLOOKUP($C19,'Distancia Stgo'!$B$11:$H$28,7,0)*$G$10</f>
        <v>49411.618979902763</v>
      </c>
      <c r="H19" s="39">
        <f t="shared" si="3"/>
        <v>347549</v>
      </c>
      <c r="I19" s="38"/>
    </row>
    <row r="20" spans="1:9" ht="15.75" customHeight="1" x14ac:dyDescent="0.15">
      <c r="A20" s="82">
        <v>8</v>
      </c>
      <c r="B20" s="83" t="s">
        <v>29</v>
      </c>
      <c r="C20" s="81" t="s">
        <v>0</v>
      </c>
      <c r="D20" s="29">
        <f t="shared" si="1"/>
        <v>88807.196428571435</v>
      </c>
      <c r="E20" s="29">
        <f t="shared" si="2"/>
        <v>103608.39583333333</v>
      </c>
      <c r="F20" s="29">
        <f>VLOOKUP(C20,'Matricula 2017 (SIES)'!$A$11:$N$24,14,0)*$F$10</f>
        <v>109014.33259855231</v>
      </c>
      <c r="G20" s="29">
        <f>VLOOKUP($C20,'Distancia Stgo'!$B$11:$H$28,7,0)*$G$10</f>
        <v>35790.211733033415</v>
      </c>
      <c r="H20" s="39">
        <f t="shared" si="3"/>
        <v>337220</v>
      </c>
      <c r="I20" s="38"/>
    </row>
    <row r="21" spans="1:9" ht="15.75" customHeight="1" x14ac:dyDescent="0.15">
      <c r="A21" s="82">
        <v>9</v>
      </c>
      <c r="B21" s="83" t="s">
        <v>33</v>
      </c>
      <c r="C21" s="81" t="s">
        <v>1</v>
      </c>
      <c r="D21" s="29">
        <f t="shared" si="1"/>
        <v>88807.196428571435</v>
      </c>
      <c r="E21" s="29">
        <f t="shared" si="2"/>
        <v>103608.39583333333</v>
      </c>
      <c r="F21" s="29">
        <f>VLOOKUP(C21,'Matricula 2017 (SIES)'!$A$11:$N$24,14,0)*$F$10</f>
        <v>109066.46523854513</v>
      </c>
      <c r="G21" s="29">
        <f>VLOOKUP($C21,'Distancia Stgo'!$B$11:$H$28,7,0)*$G$10</f>
        <v>33683.262199895158</v>
      </c>
      <c r="H21" s="39">
        <f t="shared" si="3"/>
        <v>335165</v>
      </c>
      <c r="I21" s="38"/>
    </row>
    <row r="22" spans="1:9" ht="15.75" customHeight="1" x14ac:dyDescent="0.15">
      <c r="A22" s="82">
        <v>10</v>
      </c>
      <c r="B22" s="90" t="s">
        <v>87</v>
      </c>
      <c r="C22" s="81" t="s">
        <v>13</v>
      </c>
      <c r="D22" s="29">
        <f t="shared" si="1"/>
        <v>88807.196428571435</v>
      </c>
      <c r="E22" s="29">
        <v>0</v>
      </c>
      <c r="F22" s="29">
        <f>VLOOKUP(C22,'Matricula 2017 (SIES)'!$A$11:$N$24,14,0)*$F$10</f>
        <v>110012.19773219748</v>
      </c>
      <c r="G22" s="29">
        <f>VLOOKUP($C22,'Distancia Stgo'!$B$11:$H$28,7,0)*$G$10</f>
        <v>122354.89933297236</v>
      </c>
      <c r="H22" s="39">
        <f t="shared" si="3"/>
        <v>321174</v>
      </c>
      <c r="I22" s="38"/>
    </row>
    <row r="23" spans="1:9" ht="15.75" customHeight="1" x14ac:dyDescent="0.15">
      <c r="A23" s="82">
        <v>11</v>
      </c>
      <c r="B23" s="83" t="s">
        <v>27</v>
      </c>
      <c r="C23" s="81" t="s">
        <v>7</v>
      </c>
      <c r="D23" s="29">
        <f t="shared" si="1"/>
        <v>88807.196428571435</v>
      </c>
      <c r="E23" s="29">
        <f>$E$10/12</f>
        <v>103608.39583333333</v>
      </c>
      <c r="F23" s="29">
        <f>VLOOKUP(C23,'Matricula 2017 (SIES)'!$A$11:$N$24,14,0)*$F$10</f>
        <v>102821.06457130203</v>
      </c>
      <c r="G23" s="29">
        <f>VLOOKUP($C23,'Distancia Stgo'!$B$11:$H$28,7,0)*$G$10</f>
        <v>18395.345244115982</v>
      </c>
      <c r="H23" s="39">
        <f t="shared" si="3"/>
        <v>313632</v>
      </c>
      <c r="I23" s="38"/>
    </row>
    <row r="24" spans="1:9" ht="15.75" customHeight="1" x14ac:dyDescent="0.15">
      <c r="A24" s="82">
        <v>12</v>
      </c>
      <c r="B24" s="83" t="s">
        <v>36</v>
      </c>
      <c r="C24" s="81" t="s">
        <v>11</v>
      </c>
      <c r="D24" s="29">
        <f t="shared" si="1"/>
        <v>88807.196428571435</v>
      </c>
      <c r="E24" s="29">
        <f>$E$10/12</f>
        <v>103608.39583333333</v>
      </c>
      <c r="F24" s="29">
        <f>VLOOKUP(C24,'Matricula 2017 (SIES)'!$A$11:$N$24,14,0)*$F$10</f>
        <v>107885.82499646947</v>
      </c>
      <c r="G24" s="29">
        <f>VLOOKUP($C24,'Distancia Stgo'!$B$11:$H$28,7,0)*$G$10</f>
        <v>8303.9020519164078</v>
      </c>
      <c r="H24" s="39">
        <f t="shared" si="3"/>
        <v>308605</v>
      </c>
      <c r="I24" s="38"/>
    </row>
    <row r="25" spans="1:9" ht="15.75" customHeight="1" x14ac:dyDescent="0.15">
      <c r="A25" s="82">
        <v>13</v>
      </c>
      <c r="B25" s="83" t="s">
        <v>42</v>
      </c>
      <c r="C25" s="81" t="s">
        <v>3</v>
      </c>
      <c r="D25" s="29">
        <f t="shared" si="1"/>
        <v>88807.196428571435</v>
      </c>
      <c r="E25" s="29">
        <f>$E$10/12</f>
        <v>103608.39583333333</v>
      </c>
      <c r="F25" s="29">
        <f>VLOOKUP(C25,'Matricula 2017 (SIES)'!$A$11:$N$24,14,0)*$F$10</f>
        <v>97070.851316988861</v>
      </c>
      <c r="G25" s="29">
        <f>VLOOKUP($C25,'Distancia Stgo'!$B$11:$H$28,7,0)*$G$10</f>
        <v>8303.9020519164078</v>
      </c>
      <c r="H25" s="39">
        <f t="shared" si="3"/>
        <v>297790</v>
      </c>
      <c r="I25" s="38"/>
    </row>
    <row r="26" spans="1:9" ht="15.75" customHeight="1" x14ac:dyDescent="0.15">
      <c r="A26" s="82">
        <v>14</v>
      </c>
      <c r="B26" s="90" t="s">
        <v>88</v>
      </c>
      <c r="C26" s="81" t="s">
        <v>14</v>
      </c>
      <c r="D26" s="29">
        <f t="shared" si="1"/>
        <v>88807.196428571435</v>
      </c>
      <c r="E26" s="29">
        <v>0</v>
      </c>
      <c r="F26" s="29">
        <f>VLOOKUP(C26,'Matricula 2017 (SIES)'!$A$11:$N$24,14,0)*$F$10</f>
        <v>107380.64832479507</v>
      </c>
      <c r="G26" s="29">
        <f>VLOOKUP($C26,'Distancia Stgo'!$B$11:$H$28,7,0)*$G$10</f>
        <v>5996.4270703489501</v>
      </c>
      <c r="H26" s="39">
        <f t="shared" si="3"/>
        <v>202184</v>
      </c>
      <c r="I26" s="38"/>
    </row>
    <row r="27" spans="1:9" ht="15.75" customHeight="1" thickBot="1" x14ac:dyDescent="0.2">
      <c r="A27" s="1"/>
      <c r="B27" s="84" t="s">
        <v>84</v>
      </c>
      <c r="C27" s="85" t="str">
        <f>+B27</f>
        <v>Total</v>
      </c>
      <c r="D27" s="30">
        <f t="shared" ref="D27:H27" si="4">SUM(D13:D26)</f>
        <v>1243300.7500000002</v>
      </c>
      <c r="E27" s="30">
        <f t="shared" si="4"/>
        <v>1243300.75</v>
      </c>
      <c r="F27" s="30">
        <f t="shared" si="4"/>
        <v>1491960.9</v>
      </c>
      <c r="G27" s="30">
        <f t="shared" si="4"/>
        <v>994640.6</v>
      </c>
      <c r="H27" s="40">
        <f t="shared" si="4"/>
        <v>4973201</v>
      </c>
      <c r="I27" s="38"/>
    </row>
    <row r="28" spans="1:9" ht="15.75" customHeight="1" x14ac:dyDescent="0.15">
      <c r="A28" s="41"/>
      <c r="B28" s="25"/>
      <c r="C28" s="42"/>
      <c r="D28" s="38"/>
      <c r="E28" s="38"/>
      <c r="F28" s="38"/>
      <c r="G28" s="38"/>
      <c r="H28" s="59"/>
      <c r="I28" s="38"/>
    </row>
  </sheetData>
  <sortState ref="A13:H26">
    <sortCondition descending="1" ref="H13:H26"/>
  </sortState>
  <phoneticPr fontId="12" type="noConversion"/>
  <pageMargins left="0.71" right="0.71" top="0.75000000000000011" bottom="0.75000000000000011" header="0.31" footer="0.31"/>
  <pageSetup paperSize="14" scale="80" orientation="landscape" verticalDpi="0" r:id="rId1"/>
  <headerFooter differentFirst="1">
    <firstFooter>&amp;L&amp;Z&amp;F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0"/>
  <sheetViews>
    <sheetView zoomScale="90" zoomScaleNormal="90" workbookViewId="0">
      <selection activeCell="Q11" sqref="Q11"/>
    </sheetView>
  </sheetViews>
  <sheetFormatPr baseColWidth="10" defaultRowHeight="15" x14ac:dyDescent="0.2"/>
  <cols>
    <col min="1" max="1" width="33.83203125" style="62" bestFit="1" customWidth="1"/>
    <col min="2" max="2" width="31.1640625" style="62" customWidth="1"/>
    <col min="3" max="3" width="13.33203125" style="62" customWidth="1"/>
    <col min="4" max="7" width="9.33203125" style="62" customWidth="1"/>
    <col min="8" max="8" width="13.5" style="62" bestFit="1" customWidth="1"/>
    <col min="9" max="9" width="9.33203125" style="62" customWidth="1"/>
    <col min="10" max="10" width="12" style="62" customWidth="1"/>
    <col min="11" max="11" width="2.33203125" style="62" customWidth="1"/>
    <col min="12" max="12" width="14.5" style="62" customWidth="1"/>
    <col min="13" max="16" width="10.83203125" style="62"/>
    <col min="17" max="17" width="11.83203125" style="62" bestFit="1" customWidth="1"/>
    <col min="18" max="16384" width="10.83203125" style="62"/>
  </cols>
  <sheetData>
    <row r="3" spans="1:14" x14ac:dyDescent="0.2">
      <c r="A3" s="63" t="s">
        <v>46</v>
      </c>
      <c r="B3" s="63" t="s">
        <v>47</v>
      </c>
      <c r="C3" s="75"/>
    </row>
    <row r="4" spans="1:14" x14ac:dyDescent="0.2">
      <c r="A4" s="63" t="s">
        <v>96</v>
      </c>
      <c r="B4" s="63" t="s">
        <v>97</v>
      </c>
      <c r="C4" s="75"/>
    </row>
    <row r="5" spans="1:14" x14ac:dyDescent="0.2">
      <c r="A5" s="63" t="s">
        <v>48</v>
      </c>
      <c r="B5" s="63" t="s">
        <v>49</v>
      </c>
      <c r="C5" s="75"/>
    </row>
    <row r="6" spans="1:14" x14ac:dyDescent="0.2">
      <c r="A6" s="64" t="s">
        <v>98</v>
      </c>
      <c r="B6" s="64" t="s">
        <v>99</v>
      </c>
      <c r="C6" s="75"/>
    </row>
    <row r="7" spans="1:14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/>
      <c r="L7" s="22">
        <v>12</v>
      </c>
      <c r="M7" s="22">
        <v>13</v>
      </c>
      <c r="N7" s="22">
        <v>14</v>
      </c>
    </row>
    <row r="8" spans="1:14" ht="16" thickBot="1" x14ac:dyDescent="0.25">
      <c r="A8" s="65"/>
      <c r="B8" s="65"/>
      <c r="C8" s="65"/>
      <c r="D8" s="65"/>
      <c r="E8" s="65"/>
      <c r="F8" s="65"/>
      <c r="G8" s="65"/>
      <c r="H8" s="65"/>
      <c r="I8" s="65"/>
      <c r="M8" s="76" t="s">
        <v>90</v>
      </c>
      <c r="N8" s="77">
        <f>SUM(M11:M24)</f>
        <v>13.246386900033908</v>
      </c>
    </row>
    <row r="9" spans="1:14" ht="16" thickBot="1" x14ac:dyDescent="0.25">
      <c r="A9" s="65"/>
      <c r="B9" s="65"/>
      <c r="C9" s="65"/>
      <c r="D9" s="66">
        <v>2017</v>
      </c>
      <c r="E9" s="67"/>
      <c r="F9" s="67"/>
      <c r="G9" s="67"/>
      <c r="H9" s="67"/>
      <c r="I9" s="68"/>
    </row>
    <row r="10" spans="1:14" ht="105" x14ac:dyDescent="0.2">
      <c r="A10" s="19" t="s">
        <v>16</v>
      </c>
      <c r="B10" s="19" t="s">
        <v>17</v>
      </c>
      <c r="C10" s="19" t="s">
        <v>81</v>
      </c>
      <c r="D10" s="69" t="s">
        <v>18</v>
      </c>
      <c r="E10" s="69" t="s">
        <v>100</v>
      </c>
      <c r="F10" s="69" t="s">
        <v>101</v>
      </c>
      <c r="G10" s="69" t="s">
        <v>102</v>
      </c>
      <c r="H10" s="69" t="s">
        <v>103</v>
      </c>
      <c r="I10" s="69" t="s">
        <v>20</v>
      </c>
      <c r="J10" s="62" t="s">
        <v>104</v>
      </c>
      <c r="L10" s="70" t="s">
        <v>105</v>
      </c>
      <c r="M10" s="71" t="s">
        <v>106</v>
      </c>
      <c r="N10" s="78" t="s">
        <v>107</v>
      </c>
    </row>
    <row r="11" spans="1:14" x14ac:dyDescent="0.2">
      <c r="A11" s="73" t="s">
        <v>3</v>
      </c>
      <c r="B11" s="62" t="s">
        <v>42</v>
      </c>
      <c r="C11" s="62" t="s">
        <v>81</v>
      </c>
      <c r="D11" s="92">
        <v>14936</v>
      </c>
      <c r="E11" s="92">
        <v>2903</v>
      </c>
      <c r="F11" s="92">
        <v>9554</v>
      </c>
      <c r="G11" s="92">
        <v>244</v>
      </c>
      <c r="H11" s="92">
        <v>2036</v>
      </c>
      <c r="I11" s="92">
        <v>14737</v>
      </c>
      <c r="J11" s="92">
        <f t="shared" ref="J11:J28" si="0">+I11-D11</f>
        <v>-199</v>
      </c>
      <c r="K11" s="92"/>
      <c r="L11" s="92">
        <f t="shared" ref="L11:L29" si="1">+E11+F11+G11</f>
        <v>12701</v>
      </c>
      <c r="M11" s="72">
        <f t="shared" ref="M11:M29" si="2">L11/I11</f>
        <v>0.86184433738209942</v>
      </c>
      <c r="N11" s="79">
        <f>M11/$N$8</f>
        <v>6.5062597362296068E-2</v>
      </c>
    </row>
    <row r="12" spans="1:14" x14ac:dyDescent="0.2">
      <c r="A12" s="62" t="s">
        <v>0</v>
      </c>
      <c r="B12" s="62" t="s">
        <v>29</v>
      </c>
      <c r="C12" s="62" t="s">
        <v>81</v>
      </c>
      <c r="D12" s="92">
        <v>11419</v>
      </c>
      <c r="E12" s="92">
        <v>3597</v>
      </c>
      <c r="F12" s="92">
        <v>6299</v>
      </c>
      <c r="G12" s="92">
        <v>1044</v>
      </c>
      <c r="H12" s="92">
        <v>363</v>
      </c>
      <c r="I12" s="92">
        <v>11303</v>
      </c>
      <c r="J12" s="92">
        <f t="shared" si="0"/>
        <v>-116</v>
      </c>
      <c r="K12" s="92"/>
      <c r="L12" s="92">
        <f t="shared" si="1"/>
        <v>10940</v>
      </c>
      <c r="M12" s="72">
        <f t="shared" si="2"/>
        <v>0.96788463239847833</v>
      </c>
      <c r="N12" s="79">
        <f t="shared" ref="N12:N24" si="3">M12/$N$8</f>
        <v>7.3067821414456849E-2</v>
      </c>
    </row>
    <row r="13" spans="1:14" x14ac:dyDescent="0.2">
      <c r="A13" s="62" t="s">
        <v>5</v>
      </c>
      <c r="B13" s="62" t="s">
        <v>25</v>
      </c>
      <c r="C13" s="62" t="s">
        <v>81</v>
      </c>
      <c r="D13" s="92">
        <v>9682</v>
      </c>
      <c r="E13" s="92">
        <v>3017</v>
      </c>
      <c r="F13" s="92">
        <v>5907</v>
      </c>
      <c r="G13" s="92">
        <v>73</v>
      </c>
      <c r="H13" s="92">
        <v>588</v>
      </c>
      <c r="I13" s="92">
        <v>9585</v>
      </c>
      <c r="J13" s="92">
        <f t="shared" si="0"/>
        <v>-97</v>
      </c>
      <c r="K13" s="92"/>
      <c r="L13" s="92">
        <f t="shared" si="1"/>
        <v>8997</v>
      </c>
      <c r="M13" s="72">
        <f t="shared" si="2"/>
        <v>0.93865414710485129</v>
      </c>
      <c r="N13" s="79">
        <f t="shared" si="3"/>
        <v>7.0861145321253496E-2</v>
      </c>
    </row>
    <row r="14" spans="1:14" x14ac:dyDescent="0.2">
      <c r="A14" s="62" t="s">
        <v>7</v>
      </c>
      <c r="B14" s="62" t="s">
        <v>27</v>
      </c>
      <c r="C14" s="62" t="s">
        <v>81</v>
      </c>
      <c r="D14" s="92">
        <v>9946</v>
      </c>
      <c r="E14" s="92">
        <v>3778</v>
      </c>
      <c r="F14" s="92">
        <v>4978</v>
      </c>
      <c r="G14" s="92">
        <v>226</v>
      </c>
      <c r="H14" s="92">
        <v>857</v>
      </c>
      <c r="I14" s="92">
        <v>9839</v>
      </c>
      <c r="J14" s="92">
        <f t="shared" si="0"/>
        <v>-107</v>
      </c>
      <c r="K14" s="92"/>
      <c r="L14" s="92">
        <f t="shared" si="1"/>
        <v>8982</v>
      </c>
      <c r="M14" s="72">
        <f t="shared" si="2"/>
        <v>0.91289765220042685</v>
      </c>
      <c r="N14" s="79">
        <f t="shared" si="3"/>
        <v>6.8916728696644822E-2</v>
      </c>
    </row>
    <row r="15" spans="1:14" x14ac:dyDescent="0.2">
      <c r="A15" s="62" t="s">
        <v>10</v>
      </c>
      <c r="B15" s="62" t="s">
        <v>28</v>
      </c>
      <c r="C15" s="62" t="s">
        <v>81</v>
      </c>
      <c r="D15" s="92">
        <v>9618</v>
      </c>
      <c r="E15" s="92">
        <v>3183</v>
      </c>
      <c r="F15" s="92">
        <v>4764</v>
      </c>
      <c r="G15" s="92">
        <v>144</v>
      </c>
      <c r="H15" s="92">
        <v>120</v>
      </c>
      <c r="I15" s="92">
        <v>8211</v>
      </c>
      <c r="J15" s="92">
        <f t="shared" si="0"/>
        <v>-1407</v>
      </c>
      <c r="K15" s="92"/>
      <c r="L15" s="92">
        <f t="shared" si="1"/>
        <v>8091</v>
      </c>
      <c r="M15" s="72">
        <f t="shared" si="2"/>
        <v>0.9853854585312386</v>
      </c>
      <c r="N15" s="79">
        <f t="shared" si="3"/>
        <v>7.4388998748686416E-2</v>
      </c>
    </row>
    <row r="16" spans="1:14" x14ac:dyDescent="0.2">
      <c r="A16" s="73" t="s">
        <v>9</v>
      </c>
      <c r="B16" s="62" t="s">
        <v>39</v>
      </c>
      <c r="C16" s="62" t="s">
        <v>81</v>
      </c>
      <c r="D16" s="92">
        <v>8452</v>
      </c>
      <c r="E16" s="92">
        <v>2797</v>
      </c>
      <c r="F16" s="92">
        <v>4880</v>
      </c>
      <c r="G16" s="92">
        <v>12</v>
      </c>
      <c r="H16" s="92">
        <v>310</v>
      </c>
      <c r="I16" s="92">
        <v>7999</v>
      </c>
      <c r="J16" s="92">
        <f t="shared" si="0"/>
        <v>-453</v>
      </c>
      <c r="K16" s="92"/>
      <c r="L16" s="92">
        <f t="shared" si="1"/>
        <v>7689</v>
      </c>
      <c r="M16" s="72">
        <f t="shared" si="2"/>
        <v>0.96124515564445556</v>
      </c>
      <c r="N16" s="79">
        <f t="shared" si="3"/>
        <v>7.2566592150648646E-2</v>
      </c>
    </row>
    <row r="17" spans="1:14" x14ac:dyDescent="0.2">
      <c r="A17" s="73" t="s">
        <v>12</v>
      </c>
      <c r="B17" s="62" t="s">
        <v>32</v>
      </c>
      <c r="C17" s="62" t="s">
        <v>81</v>
      </c>
      <c r="D17" s="92">
        <v>8320</v>
      </c>
      <c r="E17" s="92">
        <v>3951</v>
      </c>
      <c r="F17" s="92">
        <v>3495</v>
      </c>
      <c r="G17" s="92">
        <v>55</v>
      </c>
      <c r="H17" s="92">
        <v>102</v>
      </c>
      <c r="I17" s="92">
        <v>7603</v>
      </c>
      <c r="J17" s="92">
        <f t="shared" si="0"/>
        <v>-717</v>
      </c>
      <c r="K17" s="92"/>
      <c r="L17" s="92">
        <f t="shared" si="1"/>
        <v>7501</v>
      </c>
      <c r="M17" s="72">
        <f t="shared" si="2"/>
        <v>0.98658424306194925</v>
      </c>
      <c r="N17" s="79">
        <f t="shared" si="3"/>
        <v>7.447949773076791E-2</v>
      </c>
    </row>
    <row r="18" spans="1:14" x14ac:dyDescent="0.2">
      <c r="A18" s="73" t="s">
        <v>11</v>
      </c>
      <c r="B18" s="62" t="s">
        <v>36</v>
      </c>
      <c r="C18" s="62" t="s">
        <v>81</v>
      </c>
      <c r="D18" s="92">
        <v>7795</v>
      </c>
      <c r="E18" s="92">
        <v>1971</v>
      </c>
      <c r="F18" s="92">
        <v>4989</v>
      </c>
      <c r="G18" s="92">
        <v>201</v>
      </c>
      <c r="H18" s="92">
        <v>315</v>
      </c>
      <c r="I18" s="92">
        <v>7476</v>
      </c>
      <c r="J18" s="92">
        <f t="shared" si="0"/>
        <v>-319</v>
      </c>
      <c r="K18" s="92"/>
      <c r="L18" s="92">
        <f t="shared" si="1"/>
        <v>7161</v>
      </c>
      <c r="M18" s="72">
        <f t="shared" si="2"/>
        <v>0.9578651685393258</v>
      </c>
      <c r="N18" s="79">
        <f t="shared" si="3"/>
        <v>7.2311429204659106E-2</v>
      </c>
    </row>
    <row r="19" spans="1:14" x14ac:dyDescent="0.2">
      <c r="A19" s="73" t="s">
        <v>1</v>
      </c>
      <c r="B19" s="62" t="s">
        <v>33</v>
      </c>
      <c r="C19" s="62" t="s">
        <v>81</v>
      </c>
      <c r="D19" s="92">
        <v>7411</v>
      </c>
      <c r="E19" s="92">
        <v>1526</v>
      </c>
      <c r="F19" s="92">
        <v>5518</v>
      </c>
      <c r="G19" s="92">
        <v>23</v>
      </c>
      <c r="H19" s="92">
        <v>231</v>
      </c>
      <c r="I19" s="92">
        <v>7298</v>
      </c>
      <c r="J19" s="92">
        <f t="shared" si="0"/>
        <v>-113</v>
      </c>
      <c r="K19" s="92"/>
      <c r="L19" s="92">
        <f t="shared" si="1"/>
        <v>7067</v>
      </c>
      <c r="M19" s="72">
        <f t="shared" si="2"/>
        <v>0.96834749246368867</v>
      </c>
      <c r="N19" s="79">
        <f t="shared" si="3"/>
        <v>7.3102763777887977E-2</v>
      </c>
    </row>
    <row r="20" spans="1:14" x14ac:dyDescent="0.2">
      <c r="A20" s="62" t="s">
        <v>8</v>
      </c>
      <c r="B20" s="62" t="s">
        <v>24</v>
      </c>
      <c r="C20" s="62" t="s">
        <v>81</v>
      </c>
      <c r="D20" s="92">
        <v>6899</v>
      </c>
      <c r="E20" s="92">
        <v>2770</v>
      </c>
      <c r="F20" s="92">
        <v>3429</v>
      </c>
      <c r="G20" s="92">
        <v>17</v>
      </c>
      <c r="H20" s="92">
        <v>172</v>
      </c>
      <c r="I20" s="92">
        <v>6388</v>
      </c>
      <c r="J20" s="92">
        <f t="shared" si="0"/>
        <v>-511</v>
      </c>
      <c r="K20" s="92"/>
      <c r="L20" s="92">
        <f t="shared" si="1"/>
        <v>6216</v>
      </c>
      <c r="M20" s="72">
        <f t="shared" si="2"/>
        <v>0.97307451471509077</v>
      </c>
      <c r="N20" s="79">
        <f t="shared" si="3"/>
        <v>7.3459617483511666E-2</v>
      </c>
    </row>
    <row r="21" spans="1:14" x14ac:dyDescent="0.2">
      <c r="A21" s="62" t="s">
        <v>4</v>
      </c>
      <c r="B21" s="62" t="s">
        <v>23</v>
      </c>
      <c r="C21" s="62" t="s">
        <v>81</v>
      </c>
      <c r="D21" s="92">
        <v>7275</v>
      </c>
      <c r="E21" s="92">
        <v>2595</v>
      </c>
      <c r="F21" s="92">
        <v>3456</v>
      </c>
      <c r="G21" s="92">
        <v>11</v>
      </c>
      <c r="H21" s="92">
        <v>877</v>
      </c>
      <c r="I21" s="92">
        <v>6939</v>
      </c>
      <c r="J21" s="92">
        <f t="shared" si="0"/>
        <v>-336</v>
      </c>
      <c r="K21" s="92"/>
      <c r="L21" s="92">
        <f t="shared" si="1"/>
        <v>6062</v>
      </c>
      <c r="M21" s="72">
        <f t="shared" si="2"/>
        <v>0.87361291252341833</v>
      </c>
      <c r="N21" s="79">
        <f t="shared" si="3"/>
        <v>6.5951033977512924E-2</v>
      </c>
    </row>
    <row r="22" spans="1:14" x14ac:dyDescent="0.2">
      <c r="A22" s="62" t="s">
        <v>6</v>
      </c>
      <c r="B22" s="62" t="s">
        <v>26</v>
      </c>
      <c r="C22" s="62" t="s">
        <v>81</v>
      </c>
      <c r="D22" s="92">
        <v>4102</v>
      </c>
      <c r="E22" s="92">
        <v>1583</v>
      </c>
      <c r="F22" s="92">
        <v>2003</v>
      </c>
      <c r="G22" s="92">
        <v>5</v>
      </c>
      <c r="H22" s="92">
        <v>275</v>
      </c>
      <c r="I22" s="92">
        <v>3866</v>
      </c>
      <c r="J22" s="92">
        <f t="shared" si="0"/>
        <v>-236</v>
      </c>
      <c r="K22" s="92"/>
      <c r="L22" s="92">
        <f t="shared" si="1"/>
        <v>3591</v>
      </c>
      <c r="M22" s="72">
        <f t="shared" si="2"/>
        <v>0.9288670460424211</v>
      </c>
      <c r="N22" s="79">
        <f t="shared" si="3"/>
        <v>7.0122294709664815E-2</v>
      </c>
    </row>
    <row r="23" spans="1:14" x14ac:dyDescent="0.2">
      <c r="A23" s="73" t="s">
        <v>14</v>
      </c>
      <c r="B23" s="62" t="s">
        <v>88</v>
      </c>
      <c r="C23" s="62" t="s">
        <v>81</v>
      </c>
      <c r="D23" s="92">
        <v>435</v>
      </c>
      <c r="E23" s="92">
        <v>167</v>
      </c>
      <c r="F23" s="92">
        <v>199</v>
      </c>
      <c r="G23" s="92">
        <v>43</v>
      </c>
      <c r="H23" s="92">
        <v>20</v>
      </c>
      <c r="I23" s="92">
        <v>429</v>
      </c>
      <c r="J23" s="92">
        <f t="shared" si="0"/>
        <v>-6</v>
      </c>
      <c r="K23" s="92"/>
      <c r="L23" s="92">
        <f t="shared" si="1"/>
        <v>409</v>
      </c>
      <c r="M23" s="72">
        <f t="shared" si="2"/>
        <v>0.9533799533799534</v>
      </c>
      <c r="N23" s="79">
        <f t="shared" si="3"/>
        <v>7.1972830068666727E-2</v>
      </c>
    </row>
    <row r="24" spans="1:14" x14ac:dyDescent="0.2">
      <c r="A24" s="73" t="s">
        <v>13</v>
      </c>
      <c r="B24" s="62" t="s">
        <v>87</v>
      </c>
      <c r="C24" s="62" t="s">
        <v>81</v>
      </c>
      <c r="D24" s="92">
        <v>93</v>
      </c>
      <c r="E24" s="92">
        <v>18</v>
      </c>
      <c r="F24" s="92">
        <v>66</v>
      </c>
      <c r="G24" s="92"/>
      <c r="H24" s="92">
        <v>2</v>
      </c>
      <c r="I24" s="92">
        <v>86</v>
      </c>
      <c r="J24" s="92">
        <f t="shared" si="0"/>
        <v>-7</v>
      </c>
      <c r="K24" s="92"/>
      <c r="L24" s="92">
        <f t="shared" si="1"/>
        <v>84</v>
      </c>
      <c r="M24" s="72">
        <f t="shared" si="2"/>
        <v>0.97674418604651159</v>
      </c>
      <c r="N24" s="79">
        <f t="shared" si="3"/>
        <v>7.3736649353342634E-2</v>
      </c>
    </row>
    <row r="25" spans="1:14" x14ac:dyDescent="0.2">
      <c r="A25" s="73" t="s">
        <v>30</v>
      </c>
      <c r="B25" s="62" t="s">
        <v>31</v>
      </c>
      <c r="C25" s="62" t="s">
        <v>63</v>
      </c>
      <c r="D25" s="92">
        <v>28183</v>
      </c>
      <c r="E25" s="92">
        <v>7700</v>
      </c>
      <c r="F25" s="92">
        <v>10865</v>
      </c>
      <c r="G25" s="92">
        <v>197</v>
      </c>
      <c r="H25" s="92">
        <v>8783</v>
      </c>
      <c r="I25" s="92">
        <v>27545</v>
      </c>
      <c r="J25" s="92">
        <f t="shared" si="0"/>
        <v>-638</v>
      </c>
      <c r="K25" s="92"/>
      <c r="L25" s="94">
        <f t="shared" si="1"/>
        <v>18762</v>
      </c>
      <c r="M25" s="95">
        <f t="shared" si="2"/>
        <v>0.68113995280450168</v>
      </c>
    </row>
    <row r="26" spans="1:14" x14ac:dyDescent="0.2">
      <c r="A26" s="73" t="s">
        <v>37</v>
      </c>
      <c r="B26" s="62" t="s">
        <v>38</v>
      </c>
      <c r="C26" s="62" t="s">
        <v>63</v>
      </c>
      <c r="D26" s="92">
        <v>18965</v>
      </c>
      <c r="E26" s="92">
        <v>5001</v>
      </c>
      <c r="F26" s="92">
        <v>11335</v>
      </c>
      <c r="G26" s="92">
        <v>642</v>
      </c>
      <c r="H26" s="92">
        <v>1707</v>
      </c>
      <c r="I26" s="92">
        <v>18685</v>
      </c>
      <c r="J26" s="92">
        <f t="shared" si="0"/>
        <v>-280</v>
      </c>
      <c r="K26" s="92"/>
      <c r="L26" s="94">
        <f t="shared" si="1"/>
        <v>16978</v>
      </c>
      <c r="M26" s="95">
        <f t="shared" si="2"/>
        <v>0.90864329676210864</v>
      </c>
    </row>
    <row r="27" spans="1:14" x14ac:dyDescent="0.2">
      <c r="A27" s="73" t="s">
        <v>40</v>
      </c>
      <c r="B27" s="62" t="s">
        <v>41</v>
      </c>
      <c r="C27" s="62" t="s">
        <v>63</v>
      </c>
      <c r="D27" s="92">
        <v>8294</v>
      </c>
      <c r="E27" s="92">
        <v>2245</v>
      </c>
      <c r="F27" s="92">
        <v>5165</v>
      </c>
      <c r="G27" s="92">
        <v>403</v>
      </c>
      <c r="H27" s="92">
        <v>290</v>
      </c>
      <c r="I27" s="92">
        <v>8103</v>
      </c>
      <c r="J27" s="92">
        <f t="shared" si="0"/>
        <v>-191</v>
      </c>
      <c r="K27" s="92"/>
      <c r="L27" s="94">
        <f t="shared" si="1"/>
        <v>7813</v>
      </c>
      <c r="M27" s="95">
        <f t="shared" si="2"/>
        <v>0.96421078612859434</v>
      </c>
    </row>
    <row r="28" spans="1:14" x14ac:dyDescent="0.2">
      <c r="A28" s="73" t="s">
        <v>34</v>
      </c>
      <c r="B28" s="62" t="s">
        <v>35</v>
      </c>
      <c r="C28" s="62" t="s">
        <v>63</v>
      </c>
      <c r="D28" s="92">
        <v>4701</v>
      </c>
      <c r="E28" s="92">
        <v>1462</v>
      </c>
      <c r="F28" s="92">
        <v>2640</v>
      </c>
      <c r="G28" s="92">
        <v>112</v>
      </c>
      <c r="H28" s="92">
        <v>376</v>
      </c>
      <c r="I28" s="92">
        <v>4590</v>
      </c>
      <c r="J28" s="92">
        <f t="shared" si="0"/>
        <v>-111</v>
      </c>
      <c r="K28" s="92"/>
      <c r="L28" s="94">
        <f t="shared" si="1"/>
        <v>4214</v>
      </c>
      <c r="M28" s="95">
        <f t="shared" si="2"/>
        <v>0.918082788671024</v>
      </c>
    </row>
    <row r="29" spans="1:14" x14ac:dyDescent="0.2">
      <c r="A29" s="74" t="s">
        <v>44</v>
      </c>
      <c r="B29" s="74"/>
      <c r="C29" s="74"/>
      <c r="D29" s="93">
        <v>166526</v>
      </c>
      <c r="E29" s="93">
        <v>50264</v>
      </c>
      <c r="F29" s="93">
        <v>89542</v>
      </c>
      <c r="G29" s="93">
        <v>3452</v>
      </c>
      <c r="H29" s="93">
        <v>17424</v>
      </c>
      <c r="I29" s="93">
        <v>160682</v>
      </c>
      <c r="J29" s="92"/>
      <c r="K29" s="92"/>
      <c r="L29" s="92">
        <f t="shared" si="1"/>
        <v>143258</v>
      </c>
      <c r="M29" s="72">
        <f t="shared" si="2"/>
        <v>0.89156221605406949</v>
      </c>
    </row>
    <row r="36" spans="2:13" x14ac:dyDescent="0.2">
      <c r="B36" s="12" t="s">
        <v>45</v>
      </c>
      <c r="C36" s="13"/>
      <c r="D36"/>
      <c r="E36"/>
      <c r="F36"/>
      <c r="G36"/>
      <c r="H36"/>
    </row>
    <row r="37" spans="2:13" x14ac:dyDescent="0.2">
      <c r="B37" s="12" t="s">
        <v>46</v>
      </c>
      <c r="C37" s="13"/>
      <c r="D37"/>
      <c r="E37"/>
      <c r="F37"/>
      <c r="G37"/>
      <c r="H37"/>
    </row>
    <row r="38" spans="2:13" x14ac:dyDescent="0.2">
      <c r="B38" s="12" t="s">
        <v>48</v>
      </c>
      <c r="C38" s="13"/>
      <c r="D38"/>
      <c r="E38"/>
      <c r="F38"/>
      <c r="G38"/>
      <c r="H38"/>
    </row>
    <row r="39" spans="2:13" x14ac:dyDescent="0.2">
      <c r="B39"/>
      <c r="C39"/>
      <c r="D39"/>
      <c r="E39"/>
      <c r="F39"/>
      <c r="G39" s="49" t="s">
        <v>90</v>
      </c>
      <c r="H39" s="51" t="e">
        <f>SUM(G44:G55)</f>
        <v>#REF!</v>
      </c>
    </row>
    <row r="40" spans="2:13" x14ac:dyDescent="0.2">
      <c r="B40"/>
      <c r="C40"/>
      <c r="D40"/>
      <c r="E40"/>
      <c r="F40"/>
      <c r="G40"/>
      <c r="H40"/>
    </row>
    <row r="41" spans="2:13" x14ac:dyDescent="0.2">
      <c r="B41"/>
      <c r="C41"/>
      <c r="D41" s="24"/>
      <c r="E41" s="24"/>
      <c r="F41" s="24"/>
      <c r="G41" s="24"/>
      <c r="H41" s="24"/>
    </row>
    <row r="42" spans="2:13" x14ac:dyDescent="0.2">
      <c r="B42" s="2"/>
      <c r="C42" s="22">
        <v>1</v>
      </c>
      <c r="D42" s="22">
        <v>8</v>
      </c>
      <c r="E42" s="22">
        <v>9</v>
      </c>
      <c r="F42" s="22">
        <v>10</v>
      </c>
      <c r="G42" s="22">
        <v>11</v>
      </c>
      <c r="H42" s="22">
        <v>12</v>
      </c>
    </row>
    <row r="43" spans="2:13" ht="117" x14ac:dyDescent="0.2">
      <c r="B43" s="19" t="s">
        <v>15</v>
      </c>
      <c r="C43" s="19" t="s">
        <v>16</v>
      </c>
      <c r="D43" s="7" t="s">
        <v>19</v>
      </c>
      <c r="E43" s="7" t="s">
        <v>20</v>
      </c>
      <c r="F43" s="2" t="s">
        <v>86</v>
      </c>
      <c r="G43" s="3" t="s">
        <v>21</v>
      </c>
      <c r="H43" s="52" t="s">
        <v>89</v>
      </c>
      <c r="J43" s="91"/>
      <c r="K43" s="91"/>
      <c r="L43" s="91"/>
      <c r="M43" s="91"/>
    </row>
    <row r="44" spans="2:13" x14ac:dyDescent="0.2">
      <c r="B44" s="8" t="s">
        <v>22</v>
      </c>
      <c r="C44" s="8" t="s">
        <v>4</v>
      </c>
      <c r="D44" s="4">
        <v>849</v>
      </c>
      <c r="E44" s="4">
        <v>6560</v>
      </c>
      <c r="F44" s="4" t="e">
        <f>+E44-#REF!</f>
        <v>#REF!</v>
      </c>
      <c r="G44" s="5" t="e">
        <f>(#REF!+#REF!)/E44</f>
        <v>#REF!</v>
      </c>
      <c r="H44" s="53" t="e">
        <f>G44/$H$39</f>
        <v>#REF!</v>
      </c>
      <c r="J44" s="91" t="e">
        <f t="shared" ref="J44:J55" si="4">VLOOKUP(C44,$A$11:$K$29,19,0)</f>
        <v>#REF!</v>
      </c>
      <c r="K44" s="91"/>
      <c r="L44" s="91"/>
      <c r="M44" s="91" t="e">
        <f>+#REF!-#REF!</f>
        <v>#REF!</v>
      </c>
    </row>
    <row r="45" spans="2:13" x14ac:dyDescent="0.2">
      <c r="B45" s="8"/>
      <c r="C45" s="8" t="s">
        <v>8</v>
      </c>
      <c r="D45" s="4">
        <v>160</v>
      </c>
      <c r="E45" s="4">
        <v>5796</v>
      </c>
      <c r="F45" s="4" t="e">
        <f>+E45-#REF!</f>
        <v>#REF!</v>
      </c>
      <c r="G45" s="5" t="e">
        <f>(#REF!+#REF!)/E45</f>
        <v>#REF!</v>
      </c>
      <c r="H45" s="53" t="e">
        <f t="shared" ref="H45:H55" si="5">G45/$H$39</f>
        <v>#REF!</v>
      </c>
      <c r="J45" s="91" t="e">
        <f t="shared" si="4"/>
        <v>#REF!</v>
      </c>
      <c r="K45" s="91"/>
      <c r="L45" s="91"/>
      <c r="M45" s="91" t="e">
        <f>+#REF!-#REF!</f>
        <v>#REF!</v>
      </c>
    </row>
    <row r="46" spans="2:13" x14ac:dyDescent="0.2">
      <c r="B46" s="8"/>
      <c r="C46" s="8" t="s">
        <v>5</v>
      </c>
      <c r="D46" s="4">
        <v>565</v>
      </c>
      <c r="E46" s="4">
        <v>9429</v>
      </c>
      <c r="F46" s="4" t="e">
        <f>+E46-#REF!</f>
        <v>#REF!</v>
      </c>
      <c r="G46" s="5" t="e">
        <f>(#REF!+#REF!)/E46</f>
        <v>#REF!</v>
      </c>
      <c r="H46" s="53" t="e">
        <f t="shared" si="5"/>
        <v>#REF!</v>
      </c>
      <c r="J46" s="91" t="e">
        <f t="shared" si="4"/>
        <v>#REF!</v>
      </c>
      <c r="K46" s="91"/>
      <c r="L46" s="91"/>
      <c r="M46" s="91" t="e">
        <f>+#REF!-#REF!</f>
        <v>#REF!</v>
      </c>
    </row>
    <row r="47" spans="2:13" x14ac:dyDescent="0.2">
      <c r="B47" s="8"/>
      <c r="C47" s="8" t="s">
        <v>6</v>
      </c>
      <c r="D47" s="4">
        <v>278</v>
      </c>
      <c r="E47" s="4">
        <v>3802</v>
      </c>
      <c r="F47" s="4" t="e">
        <f>+E47-#REF!</f>
        <v>#REF!</v>
      </c>
      <c r="G47" s="5" t="e">
        <f>(#REF!+#REF!)/E47</f>
        <v>#REF!</v>
      </c>
      <c r="H47" s="53" t="e">
        <f t="shared" si="5"/>
        <v>#REF!</v>
      </c>
      <c r="J47" s="91" t="e">
        <f t="shared" si="4"/>
        <v>#REF!</v>
      </c>
      <c r="K47" s="91"/>
      <c r="L47" s="91"/>
      <c r="M47" s="91" t="e">
        <f>+#REF!-#REF!</f>
        <v>#REF!</v>
      </c>
    </row>
    <row r="48" spans="2:13" x14ac:dyDescent="0.2">
      <c r="B48" s="8"/>
      <c r="C48" s="8" t="s">
        <v>7</v>
      </c>
      <c r="D48" s="4">
        <v>819</v>
      </c>
      <c r="E48" s="4">
        <v>9487</v>
      </c>
      <c r="F48" s="4" t="e">
        <f>+E48-#REF!</f>
        <v>#REF!</v>
      </c>
      <c r="G48" s="5" t="e">
        <f>(#REF!+#REF!)/E48</f>
        <v>#REF!</v>
      </c>
      <c r="H48" s="53" t="e">
        <f t="shared" si="5"/>
        <v>#REF!</v>
      </c>
      <c r="J48" s="91" t="e">
        <f t="shared" si="4"/>
        <v>#REF!</v>
      </c>
      <c r="K48" s="91"/>
      <c r="L48" s="91"/>
      <c r="M48" s="91" t="e">
        <f>+#REF!-#REF!</f>
        <v>#REF!</v>
      </c>
    </row>
    <row r="49" spans="2:13" x14ac:dyDescent="0.2">
      <c r="B49" s="33"/>
      <c r="C49" s="33" t="s">
        <v>10</v>
      </c>
      <c r="D49" s="34">
        <v>109</v>
      </c>
      <c r="E49" s="34">
        <v>8219</v>
      </c>
      <c r="F49" s="34" t="e">
        <f>+E49-#REF!</f>
        <v>#REF!</v>
      </c>
      <c r="G49" s="35" t="e">
        <f>(#REF!+#REF!)/E49</f>
        <v>#REF!</v>
      </c>
      <c r="H49" s="53" t="e">
        <f t="shared" si="5"/>
        <v>#REF!</v>
      </c>
      <c r="J49" s="91" t="e">
        <f t="shared" si="4"/>
        <v>#REF!</v>
      </c>
      <c r="K49" s="91"/>
      <c r="L49" s="91"/>
      <c r="M49" s="91" t="e">
        <f>+#REF!-#REF!</f>
        <v>#REF!</v>
      </c>
    </row>
    <row r="50" spans="2:13" x14ac:dyDescent="0.2">
      <c r="B50" s="8"/>
      <c r="C50" s="8" t="s">
        <v>0</v>
      </c>
      <c r="D50" s="4">
        <v>363</v>
      </c>
      <c r="E50" s="4">
        <v>10898</v>
      </c>
      <c r="F50" s="4" t="e">
        <f>+E50-#REF!</f>
        <v>#REF!</v>
      </c>
      <c r="G50" s="5" t="e">
        <f>(#REF!+#REF!)/E50</f>
        <v>#REF!</v>
      </c>
      <c r="H50" s="53" t="e">
        <f t="shared" si="5"/>
        <v>#REF!</v>
      </c>
      <c r="J50" s="91" t="e">
        <f t="shared" si="4"/>
        <v>#REF!</v>
      </c>
      <c r="K50" s="91"/>
      <c r="L50" s="91"/>
      <c r="M50" s="91" t="e">
        <f>+#REF!-#REF!</f>
        <v>#REF!</v>
      </c>
    </row>
    <row r="51" spans="2:13" x14ac:dyDescent="0.2">
      <c r="B51" s="8"/>
      <c r="C51" s="8" t="s">
        <v>12</v>
      </c>
      <c r="D51" s="4">
        <v>94</v>
      </c>
      <c r="E51" s="4">
        <v>6844</v>
      </c>
      <c r="F51" s="4" t="e">
        <f>+E51-#REF!</f>
        <v>#REF!</v>
      </c>
      <c r="G51" s="5" t="e">
        <f>(#REF!+#REF!)/E51</f>
        <v>#REF!</v>
      </c>
      <c r="H51" s="53" t="e">
        <f t="shared" si="5"/>
        <v>#REF!</v>
      </c>
      <c r="J51" s="91" t="e">
        <f t="shared" si="4"/>
        <v>#REF!</v>
      </c>
      <c r="K51" s="91"/>
      <c r="L51" s="91"/>
      <c r="M51" s="91" t="e">
        <f>+#REF!-#REF!</f>
        <v>#REF!</v>
      </c>
    </row>
    <row r="52" spans="2:13" x14ac:dyDescent="0.2">
      <c r="B52" s="8"/>
      <c r="C52" s="8" t="s">
        <v>1</v>
      </c>
      <c r="D52" s="4">
        <v>206</v>
      </c>
      <c r="E52" s="4">
        <v>6950</v>
      </c>
      <c r="F52" s="4" t="e">
        <f>+E52-#REF!</f>
        <v>#REF!</v>
      </c>
      <c r="G52" s="5" t="e">
        <f>(#REF!+#REF!)/E52</f>
        <v>#REF!</v>
      </c>
      <c r="H52" s="53" t="e">
        <f t="shared" si="5"/>
        <v>#REF!</v>
      </c>
      <c r="J52" s="91" t="e">
        <f t="shared" si="4"/>
        <v>#REF!</v>
      </c>
      <c r="K52" s="91"/>
      <c r="L52" s="91"/>
      <c r="M52" s="91" t="e">
        <f>+#REF!-#REF!</f>
        <v>#REF!</v>
      </c>
    </row>
    <row r="53" spans="2:13" x14ac:dyDescent="0.2">
      <c r="B53" s="8"/>
      <c r="C53" s="8" t="s">
        <v>11</v>
      </c>
      <c r="D53" s="4">
        <v>293</v>
      </c>
      <c r="E53" s="4">
        <v>7350</v>
      </c>
      <c r="F53" s="4" t="e">
        <f>+E53-#REF!</f>
        <v>#REF!</v>
      </c>
      <c r="G53" s="5" t="e">
        <f>(#REF!+#REF!)/E53</f>
        <v>#REF!</v>
      </c>
      <c r="H53" s="53" t="e">
        <f t="shared" si="5"/>
        <v>#REF!</v>
      </c>
      <c r="J53" s="91" t="e">
        <f t="shared" si="4"/>
        <v>#REF!</v>
      </c>
      <c r="K53" s="91"/>
      <c r="L53" s="91"/>
      <c r="M53" s="91" t="e">
        <f>+#REF!-#REF!</f>
        <v>#REF!</v>
      </c>
    </row>
    <row r="54" spans="2:13" x14ac:dyDescent="0.2">
      <c r="B54" s="8"/>
      <c r="C54" s="8" t="s">
        <v>9</v>
      </c>
      <c r="D54" s="4">
        <v>304</v>
      </c>
      <c r="E54" s="4">
        <v>7864</v>
      </c>
      <c r="F54" s="4" t="e">
        <f>+E54-#REF!</f>
        <v>#REF!</v>
      </c>
      <c r="G54" s="5" t="e">
        <f>(#REF!+#REF!)/E54</f>
        <v>#REF!</v>
      </c>
      <c r="H54" s="53" t="e">
        <f t="shared" si="5"/>
        <v>#REF!</v>
      </c>
      <c r="J54" s="91" t="e">
        <f t="shared" si="4"/>
        <v>#REF!</v>
      </c>
      <c r="K54" s="91"/>
      <c r="L54" s="91"/>
      <c r="M54" s="91" t="e">
        <f>+#REF!-#REF!</f>
        <v>#REF!</v>
      </c>
    </row>
    <row r="55" spans="2:13" x14ac:dyDescent="0.2">
      <c r="B55" s="8"/>
      <c r="C55" s="8" t="s">
        <v>3</v>
      </c>
      <c r="D55" s="4">
        <v>2072</v>
      </c>
      <c r="E55" s="4">
        <v>14469</v>
      </c>
      <c r="F55" s="4" t="e">
        <f>+E55-#REF!</f>
        <v>#REF!</v>
      </c>
      <c r="G55" s="5" t="e">
        <f>(#REF!+#REF!)/E55</f>
        <v>#REF!</v>
      </c>
      <c r="H55" s="53" t="e">
        <f t="shared" si="5"/>
        <v>#REF!</v>
      </c>
      <c r="J55" s="91" t="e">
        <f t="shared" si="4"/>
        <v>#REF!</v>
      </c>
      <c r="K55" s="91"/>
      <c r="L55" s="91"/>
      <c r="M55" s="91" t="e">
        <f>+#REF!-#REF!</f>
        <v>#REF!</v>
      </c>
    </row>
    <row r="56" spans="2:13" x14ac:dyDescent="0.2">
      <c r="B56" s="8"/>
      <c r="C56" s="8" t="s">
        <v>30</v>
      </c>
      <c r="D56" s="4">
        <v>8833</v>
      </c>
      <c r="E56" s="4">
        <v>26792</v>
      </c>
      <c r="F56" s="4" t="e">
        <f>+E56-#REF!</f>
        <v>#REF!</v>
      </c>
      <c r="G56" s="20" t="e">
        <f>(#REF!+#REF!)/E56</f>
        <v>#REF!</v>
      </c>
      <c r="H56"/>
      <c r="J56" s="91"/>
      <c r="K56" s="91"/>
      <c r="L56" s="91"/>
      <c r="M56" s="91"/>
    </row>
    <row r="57" spans="2:13" x14ac:dyDescent="0.2">
      <c r="B57" s="8"/>
      <c r="C57" s="8" t="s">
        <v>34</v>
      </c>
      <c r="D57" s="4">
        <v>350</v>
      </c>
      <c r="E57" s="4">
        <v>4436</v>
      </c>
      <c r="F57" s="4" t="e">
        <f>+E57-#REF!</f>
        <v>#REF!</v>
      </c>
      <c r="G57" s="20" t="e">
        <f>(#REF!+#REF!)/E57</f>
        <v>#REF!</v>
      </c>
      <c r="H57"/>
      <c r="J57" s="91"/>
      <c r="K57" s="91"/>
      <c r="L57" s="91"/>
      <c r="M57" s="91"/>
    </row>
    <row r="58" spans="2:13" x14ac:dyDescent="0.2">
      <c r="B58" s="8"/>
      <c r="C58" s="8" t="s">
        <v>37</v>
      </c>
      <c r="D58" s="4">
        <v>1654</v>
      </c>
      <c r="E58" s="4">
        <v>18401</v>
      </c>
      <c r="F58" s="4" t="e">
        <f>+E58-#REF!</f>
        <v>#REF!</v>
      </c>
      <c r="G58" s="20" t="e">
        <f>(#REF!+#REF!)/E58</f>
        <v>#REF!</v>
      </c>
      <c r="H58"/>
    </row>
    <row r="59" spans="2:13" x14ac:dyDescent="0.2">
      <c r="B59" s="9"/>
      <c r="C59" s="8" t="s">
        <v>40</v>
      </c>
      <c r="D59" s="4">
        <v>297</v>
      </c>
      <c r="E59" s="4">
        <v>7961</v>
      </c>
      <c r="F59" s="4" t="e">
        <f>+E59-#REF!</f>
        <v>#REF!</v>
      </c>
      <c r="G59" s="20" t="e">
        <f>(#REF!+#REF!)/E59</f>
        <v>#REF!</v>
      </c>
      <c r="H59"/>
    </row>
    <row r="60" spans="2:13" x14ac:dyDescent="0.2">
      <c r="B60" s="10" t="s">
        <v>43</v>
      </c>
      <c r="C60" s="10"/>
      <c r="D60" s="11">
        <v>17246</v>
      </c>
      <c r="E60" s="11">
        <v>155258</v>
      </c>
      <c r="F60" s="4" t="e">
        <f>+E60-#REF!</f>
        <v>#REF!</v>
      </c>
      <c r="G60" s="5" t="e">
        <f>(#REF!+#REF!)/E60</f>
        <v>#REF!</v>
      </c>
      <c r="H60"/>
    </row>
  </sheetData>
  <sortState ref="A11:M28">
    <sortCondition ref="C11:C28"/>
    <sortCondition descending="1" ref="L11:L28"/>
  </sortState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workbookViewId="0">
      <selection activeCell="N19" sqref="N19"/>
    </sheetView>
  </sheetViews>
  <sheetFormatPr baseColWidth="10" defaultRowHeight="13" x14ac:dyDescent="0.15"/>
  <cols>
    <col min="3" max="3" width="37" bestFit="1" customWidth="1"/>
    <col min="4" max="4" width="8.6640625" bestFit="1" customWidth="1"/>
    <col min="5" max="5" width="12.33203125" bestFit="1" customWidth="1"/>
    <col min="7" max="7" width="15.33203125" bestFit="1" customWidth="1"/>
    <col min="8" max="8" width="12.5" bestFit="1" customWidth="1"/>
  </cols>
  <sheetData>
    <row r="2" spans="1:8" x14ac:dyDescent="0.15">
      <c r="A2" s="14" t="s">
        <v>53</v>
      </c>
    </row>
    <row r="3" spans="1:8" x14ac:dyDescent="0.15">
      <c r="A3" s="14" t="s">
        <v>54</v>
      </c>
    </row>
    <row r="4" spans="1:8" x14ac:dyDescent="0.15">
      <c r="B4" s="17" t="s">
        <v>80</v>
      </c>
    </row>
    <row r="7" spans="1:8" x14ac:dyDescent="0.15">
      <c r="G7" s="50" t="s">
        <v>90</v>
      </c>
      <c r="H7" s="45">
        <f>SUM(G11:G24)</f>
        <v>13888.480000000003</v>
      </c>
    </row>
    <row r="8" spans="1:8" x14ac:dyDescent="0.15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</row>
    <row r="9" spans="1:8" x14ac:dyDescent="0.15">
      <c r="F9" s="24"/>
      <c r="G9" s="24"/>
      <c r="H9" s="46"/>
    </row>
    <row r="10" spans="1:8" ht="30" x14ac:dyDescent="0.2">
      <c r="A10" s="6" t="s">
        <v>15</v>
      </c>
      <c r="B10" s="6" t="s">
        <v>16</v>
      </c>
      <c r="C10" s="6" t="s">
        <v>17</v>
      </c>
      <c r="D10" s="6" t="s">
        <v>81</v>
      </c>
      <c r="E10" s="6"/>
      <c r="F10" s="7" t="s">
        <v>50</v>
      </c>
      <c r="H10" s="47" t="s">
        <v>89</v>
      </c>
    </row>
    <row r="11" spans="1:8" ht="15" x14ac:dyDescent="0.2">
      <c r="A11" s="8" t="s">
        <v>22</v>
      </c>
      <c r="B11" s="8" t="s">
        <v>4</v>
      </c>
      <c r="C11" t="s">
        <v>23</v>
      </c>
      <c r="D11" s="14" t="s">
        <v>81</v>
      </c>
      <c r="E11" s="14" t="s">
        <v>55</v>
      </c>
      <c r="F11" s="15" t="s">
        <v>61</v>
      </c>
      <c r="G11" s="23">
        <v>1368.17</v>
      </c>
      <c r="H11" s="48">
        <f t="shared" ref="H11:H24" si="0">G11/$H$7</f>
        <v>9.8511140167966527E-2</v>
      </c>
    </row>
    <row r="12" spans="1:8" ht="15" x14ac:dyDescent="0.2">
      <c r="A12" s="8"/>
      <c r="B12" s="8" t="s">
        <v>8</v>
      </c>
      <c r="C12" t="s">
        <v>24</v>
      </c>
      <c r="D12" s="14" t="s">
        <v>81</v>
      </c>
      <c r="E12" s="14" t="s">
        <v>56</v>
      </c>
      <c r="F12" s="15" t="s">
        <v>68</v>
      </c>
      <c r="G12" s="23">
        <v>803.72</v>
      </c>
      <c r="H12" s="48">
        <f t="shared" si="0"/>
        <v>5.7869543679365906E-2</v>
      </c>
    </row>
    <row r="13" spans="1:8" ht="15" x14ac:dyDescent="0.2">
      <c r="A13" s="8"/>
      <c r="B13" s="8" t="s">
        <v>5</v>
      </c>
      <c r="C13" t="s">
        <v>25</v>
      </c>
      <c r="D13" s="14" t="s">
        <v>81</v>
      </c>
      <c r="E13" s="14" t="s">
        <v>57</v>
      </c>
      <c r="F13" s="15" t="s">
        <v>78</v>
      </c>
      <c r="G13" s="23">
        <v>689.95</v>
      </c>
      <c r="H13" s="48">
        <f t="shared" si="0"/>
        <v>4.9677862516272472E-2</v>
      </c>
    </row>
    <row r="14" spans="1:8" ht="15" x14ac:dyDescent="0.2">
      <c r="A14" s="8"/>
      <c r="B14" s="8" t="s">
        <v>6</v>
      </c>
      <c r="C14" t="s">
        <v>26</v>
      </c>
      <c r="D14" s="14" t="s">
        <v>81</v>
      </c>
      <c r="E14" s="14" t="s">
        <v>58</v>
      </c>
      <c r="F14" s="15" t="s">
        <v>72</v>
      </c>
      <c r="G14" s="23">
        <v>3003.69</v>
      </c>
      <c r="H14" s="48">
        <f t="shared" si="0"/>
        <v>0.21627204704906508</v>
      </c>
    </row>
    <row r="15" spans="1:8" ht="15" x14ac:dyDescent="0.2">
      <c r="A15" s="8"/>
      <c r="B15" s="8" t="s">
        <v>7</v>
      </c>
      <c r="C15" t="s">
        <v>27</v>
      </c>
      <c r="D15" s="14" t="s">
        <v>81</v>
      </c>
      <c r="E15" s="14" t="s">
        <v>59</v>
      </c>
      <c r="F15" s="15" t="s">
        <v>77</v>
      </c>
      <c r="G15" s="23">
        <v>256.86</v>
      </c>
      <c r="H15" s="48">
        <f t="shared" si="0"/>
        <v>1.8494464477034199E-2</v>
      </c>
    </row>
    <row r="16" spans="1:8" ht="15" x14ac:dyDescent="0.2">
      <c r="A16" s="8"/>
      <c r="B16" s="8" t="s">
        <v>10</v>
      </c>
      <c r="C16" t="s">
        <v>28</v>
      </c>
      <c r="D16" s="14" t="s">
        <v>81</v>
      </c>
      <c r="E16" s="14" t="s">
        <v>60</v>
      </c>
      <c r="F16" s="15" t="s">
        <v>69</v>
      </c>
      <c r="G16" s="23">
        <v>1780.99</v>
      </c>
      <c r="H16" s="48">
        <f t="shared" si="0"/>
        <v>0.12823505524002624</v>
      </c>
    </row>
    <row r="17" spans="1:8" ht="15" x14ac:dyDescent="0.2">
      <c r="A17" s="8"/>
      <c r="B17" s="8" t="s">
        <v>0</v>
      </c>
      <c r="C17" t="s">
        <v>29</v>
      </c>
      <c r="D17" s="14" t="s">
        <v>81</v>
      </c>
      <c r="E17" s="14" t="s">
        <v>62</v>
      </c>
      <c r="F17" s="15" t="s">
        <v>67</v>
      </c>
      <c r="G17" s="23">
        <v>499.75</v>
      </c>
      <c r="H17" s="48">
        <f t="shared" si="0"/>
        <v>3.5983059341266999E-2</v>
      </c>
    </row>
    <row r="18" spans="1:8" ht="15" x14ac:dyDescent="0.2">
      <c r="A18" s="8"/>
      <c r="B18" s="8" t="s">
        <v>12</v>
      </c>
      <c r="C18" t="s">
        <v>32</v>
      </c>
      <c r="D18" s="14" t="s">
        <v>81</v>
      </c>
      <c r="E18" s="14" t="s">
        <v>64</v>
      </c>
      <c r="F18" s="15" t="s">
        <v>71</v>
      </c>
      <c r="G18" s="23">
        <v>931.87</v>
      </c>
      <c r="H18" s="48">
        <f t="shared" si="0"/>
        <v>6.7096615324355138E-2</v>
      </c>
    </row>
    <row r="19" spans="1:8" ht="15" x14ac:dyDescent="0.2">
      <c r="A19" s="8"/>
      <c r="B19" s="8" t="s">
        <v>1</v>
      </c>
      <c r="C19" t="s">
        <v>33</v>
      </c>
      <c r="D19" s="14" t="s">
        <v>81</v>
      </c>
      <c r="E19" s="14" t="s">
        <v>65</v>
      </c>
      <c r="F19" s="15" t="s">
        <v>70</v>
      </c>
      <c r="G19" s="23">
        <v>470.33</v>
      </c>
      <c r="H19" s="48">
        <f t="shared" si="0"/>
        <v>3.3864756978445439E-2</v>
      </c>
    </row>
    <row r="20" spans="1:8" ht="15" x14ac:dyDescent="0.2">
      <c r="A20" s="8"/>
      <c r="B20" s="8" t="s">
        <v>11</v>
      </c>
      <c r="C20" t="s">
        <v>36</v>
      </c>
      <c r="D20" s="14" t="s">
        <v>81</v>
      </c>
      <c r="E20" s="14" t="s">
        <v>66</v>
      </c>
      <c r="F20" s="15" t="s">
        <v>79</v>
      </c>
      <c r="G20" s="23">
        <v>115.95</v>
      </c>
      <c r="H20" s="48">
        <f t="shared" si="0"/>
        <v>8.3486457841318827E-3</v>
      </c>
    </row>
    <row r="21" spans="1:8" ht="15" x14ac:dyDescent="0.2">
      <c r="A21" s="8"/>
      <c r="B21" s="8" t="s">
        <v>9</v>
      </c>
      <c r="C21" t="s">
        <v>39</v>
      </c>
      <c r="D21" s="14" t="s">
        <v>81</v>
      </c>
      <c r="E21" s="14" t="s">
        <v>52</v>
      </c>
      <c r="F21" s="15" t="s">
        <v>51</v>
      </c>
      <c r="G21" s="23">
        <v>2059.04</v>
      </c>
      <c r="H21" s="48">
        <f t="shared" si="0"/>
        <v>0.14825524463440201</v>
      </c>
    </row>
    <row r="22" spans="1:8" ht="15" x14ac:dyDescent="0.2">
      <c r="A22" s="8"/>
      <c r="B22" s="8" t="s">
        <v>3</v>
      </c>
      <c r="C22" t="s">
        <v>42</v>
      </c>
      <c r="D22" s="14" t="s">
        <v>81</v>
      </c>
      <c r="E22" s="14" t="s">
        <v>66</v>
      </c>
      <c r="F22" s="15" t="s">
        <v>79</v>
      </c>
      <c r="G22" s="23">
        <v>115.95</v>
      </c>
      <c r="H22" s="48">
        <f t="shared" si="0"/>
        <v>8.3486457841318827E-3</v>
      </c>
    </row>
    <row r="23" spans="1:8" ht="15" x14ac:dyDescent="0.2">
      <c r="A23" s="8"/>
      <c r="B23" s="8" t="s">
        <v>13</v>
      </c>
      <c r="C23" s="24" t="s">
        <v>87</v>
      </c>
      <c r="D23" s="14" t="s">
        <v>81</v>
      </c>
      <c r="E23" s="14" t="s">
        <v>74</v>
      </c>
      <c r="F23" s="15" t="s">
        <v>76</v>
      </c>
      <c r="G23" s="23">
        <v>1708.48</v>
      </c>
      <c r="H23" s="48">
        <f t="shared" si="0"/>
        <v>0.12301418153750444</v>
      </c>
    </row>
    <row r="24" spans="1:8" ht="15" x14ac:dyDescent="0.2">
      <c r="A24" s="8"/>
      <c r="B24" s="8" t="s">
        <v>14</v>
      </c>
      <c r="C24" s="24" t="s">
        <v>88</v>
      </c>
      <c r="D24" s="14" t="s">
        <v>81</v>
      </c>
      <c r="E24" s="14" t="s">
        <v>73</v>
      </c>
      <c r="F24" s="15" t="s">
        <v>75</v>
      </c>
      <c r="G24" s="23">
        <v>83.73</v>
      </c>
      <c r="H24" s="48">
        <f t="shared" si="0"/>
        <v>6.0287374860315875E-3</v>
      </c>
    </row>
    <row r="25" spans="1:8" ht="15" x14ac:dyDescent="0.2">
      <c r="A25" s="8"/>
      <c r="B25" s="8" t="s">
        <v>30</v>
      </c>
      <c r="C25" t="s">
        <v>31</v>
      </c>
      <c r="D25" s="14" t="s">
        <v>63</v>
      </c>
      <c r="E25" s="14" t="s">
        <v>63</v>
      </c>
      <c r="F25" s="16">
        <v>0</v>
      </c>
      <c r="G25" s="23">
        <v>0</v>
      </c>
      <c r="H25" s="49"/>
    </row>
    <row r="26" spans="1:8" ht="15" x14ac:dyDescent="0.2">
      <c r="A26" s="8"/>
      <c r="B26" s="8" t="s">
        <v>34</v>
      </c>
      <c r="C26" t="s">
        <v>35</v>
      </c>
      <c r="D26" s="14" t="s">
        <v>63</v>
      </c>
      <c r="E26" s="14" t="s">
        <v>63</v>
      </c>
      <c r="F26" s="16">
        <v>0</v>
      </c>
      <c r="G26" s="23">
        <v>0</v>
      </c>
    </row>
    <row r="27" spans="1:8" ht="15" x14ac:dyDescent="0.2">
      <c r="A27" s="8"/>
      <c r="B27" s="8" t="s">
        <v>37</v>
      </c>
      <c r="C27" t="s">
        <v>38</v>
      </c>
      <c r="D27" s="14" t="s">
        <v>63</v>
      </c>
      <c r="E27" s="14" t="s">
        <v>63</v>
      </c>
      <c r="F27" s="16">
        <v>0</v>
      </c>
      <c r="G27" s="23">
        <v>0</v>
      </c>
    </row>
    <row r="28" spans="1:8" ht="15" x14ac:dyDescent="0.2">
      <c r="A28" s="8"/>
      <c r="B28" s="8" t="s">
        <v>40</v>
      </c>
      <c r="C28" t="s">
        <v>41</v>
      </c>
      <c r="D28" s="14" t="s">
        <v>63</v>
      </c>
      <c r="E28" s="14" t="s">
        <v>63</v>
      </c>
      <c r="F28" s="16">
        <v>0</v>
      </c>
      <c r="G28" s="18">
        <v>0</v>
      </c>
    </row>
    <row r="29" spans="1:8" ht="15" x14ac:dyDescent="0.2">
      <c r="A29" s="10" t="s">
        <v>43</v>
      </c>
      <c r="B29" s="10"/>
      <c r="C29" s="10"/>
      <c r="D29" s="10"/>
      <c r="E29" s="10"/>
      <c r="F29" s="11">
        <f>SUM(F11:F26)</f>
        <v>0</v>
      </c>
    </row>
  </sheetData>
  <sortState ref="B11:H28">
    <sortCondition ref="D11:D28"/>
  </sortState>
  <hyperlinks>
    <hyperlink ref="B4" r:id="rId1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U. ESTATAL (marzo2018)</vt:lpstr>
      <vt:lpstr>Matricula 2017 (SIES)</vt:lpstr>
      <vt:lpstr>Distancia Stgo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2018-03-27T20:01:50Z</cp:lastPrinted>
  <dcterms:created xsi:type="dcterms:W3CDTF">2017-01-26T14:20:42Z</dcterms:created>
  <dcterms:modified xsi:type="dcterms:W3CDTF">2018-08-29T13:31:19Z</dcterms:modified>
</cp:coreProperties>
</file>