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UDAC 2008\ESR 2017\"/>
    </mc:Choice>
  </mc:AlternateContent>
  <bookViews>
    <workbookView xWindow="-165" yWindow="-30" windowWidth="14475" windowHeight="9705" xr2:uid="{00000000-000D-0000-FFFF-FFFF00000000}"/>
  </bookViews>
  <sheets>
    <sheet name="ESR U. CRUCH Privadas " sheetId="1" r:id="rId1"/>
    <sheet name="Matricula 2016 (SIES)" sheetId="2" r:id="rId2"/>
    <sheet name="Distancia Stgo" sheetId="3" r:id="rId3"/>
  </sheets>
  <calcPr calcId="171027"/>
</workbook>
</file>

<file path=xl/calcChain.xml><?xml version="1.0" encoding="utf-8"?>
<calcChain xmlns="http://schemas.openxmlformats.org/spreadsheetml/2006/main">
  <c r="M8" i="2" l="1"/>
  <c r="E9" i="1" l="1"/>
  <c r="H6" i="3"/>
  <c r="H11" i="3" s="1"/>
  <c r="F12" i="1" l="1"/>
  <c r="G12" i="1"/>
  <c r="E12" i="1"/>
  <c r="H12" i="1"/>
  <c r="H14" i="3"/>
  <c r="H17" i="3"/>
  <c r="H13" i="3"/>
  <c r="H10" i="3"/>
  <c r="H16" i="3"/>
  <c r="H12" i="3"/>
  <c r="H15" i="3"/>
  <c r="H16" i="1" l="1"/>
  <c r="H20" i="1"/>
  <c r="H22" i="1"/>
  <c r="H17" i="1"/>
  <c r="H21" i="1"/>
  <c r="H18" i="1"/>
  <c r="H19" i="1"/>
  <c r="H15" i="1"/>
  <c r="G16" i="1"/>
  <c r="G20" i="1"/>
  <c r="G17" i="1"/>
  <c r="G21" i="1"/>
  <c r="G15" i="1"/>
  <c r="G18" i="1"/>
  <c r="G22" i="1"/>
  <c r="G19" i="1"/>
  <c r="E16" i="1"/>
  <c r="E20" i="1"/>
  <c r="E22" i="1"/>
  <c r="E17" i="1"/>
  <c r="E21" i="1"/>
  <c r="E18" i="1"/>
  <c r="E19" i="1"/>
  <c r="E15" i="1"/>
  <c r="F16" i="1"/>
  <c r="F20" i="1"/>
  <c r="F22" i="1"/>
  <c r="F19" i="1"/>
  <c r="F15" i="1"/>
  <c r="F17" i="1"/>
  <c r="F21" i="1"/>
  <c r="F18" i="1"/>
  <c r="L21" i="2" l="1"/>
  <c r="K21" i="2"/>
  <c r="L19" i="2"/>
  <c r="K19" i="2"/>
  <c r="L18" i="2"/>
  <c r="K18" i="2"/>
  <c r="L17" i="2"/>
  <c r="K17" i="2"/>
  <c r="L16" i="2"/>
  <c r="K16" i="2"/>
  <c r="L15" i="2"/>
  <c r="K15" i="2"/>
  <c r="L14" i="2"/>
  <c r="K14" i="2"/>
  <c r="L20" i="2"/>
  <c r="K20" i="2"/>
  <c r="L13" i="2"/>
  <c r="K13" i="2"/>
  <c r="L12" i="2"/>
  <c r="K12" i="2"/>
  <c r="M13" i="2" l="1"/>
  <c r="I16" i="1" s="1"/>
  <c r="M19" i="2" l="1"/>
  <c r="I15" i="1" s="1"/>
  <c r="M17" i="2"/>
  <c r="I19" i="1" s="1"/>
  <c r="M15" i="2"/>
  <c r="I17" i="1" s="1"/>
  <c r="M18" i="2"/>
  <c r="I22" i="1" s="1"/>
  <c r="M14" i="2"/>
  <c r="I21" i="1" s="1"/>
  <c r="M12" i="2"/>
  <c r="I18" i="1" s="1"/>
  <c r="M16" i="2"/>
  <c r="I20" i="1" s="1"/>
  <c r="F23" i="1" l="1"/>
  <c r="H23" i="1"/>
  <c r="E23" i="1"/>
  <c r="G23" i="1" l="1"/>
  <c r="I23" i="1"/>
</calcChain>
</file>

<file path=xl/sharedStrings.xml><?xml version="1.0" encoding="utf-8"?>
<sst xmlns="http://schemas.openxmlformats.org/spreadsheetml/2006/main" count="136" uniqueCount="74">
  <si>
    <t>TIPO IES</t>
  </si>
  <si>
    <t>Cod IES</t>
  </si>
  <si>
    <t>NOMBRE IES</t>
  </si>
  <si>
    <t>Suma de TOTAL MATRICULADOS</t>
  </si>
  <si>
    <t>Suma de TOTAL MATRICULADOS PRIMER AÑO</t>
  </si>
  <si>
    <t>Suma de TES Municipal</t>
  </si>
  <si>
    <t>Suma de TES Particular Subvencionado</t>
  </si>
  <si>
    <t>Suma de TES Particular Pagado</t>
  </si>
  <si>
    <t>Suma de TOTAL TES</t>
  </si>
  <si>
    <t>% Municipal o Subvencionado SOBRE Total Con información</t>
  </si>
  <si>
    <t>CRUCH Priv.</t>
  </si>
  <si>
    <t>AUS</t>
  </si>
  <si>
    <t>U. AUSTRAL DE CHILE</t>
  </si>
  <si>
    <t>FSM</t>
  </si>
  <si>
    <t>U. TÉCNICA FEDERICO STA. MARÍA</t>
  </si>
  <si>
    <t>PUC</t>
  </si>
  <si>
    <t>P. U. C. DE CHILE</t>
  </si>
  <si>
    <t>UCM</t>
  </si>
  <si>
    <t>U. C. DEL MAULE</t>
  </si>
  <si>
    <t>UCN</t>
  </si>
  <si>
    <t>U. C. DEL NORTE</t>
  </si>
  <si>
    <t>UCO</t>
  </si>
  <si>
    <t>U. DE CONCEPCIÓN</t>
  </si>
  <si>
    <t>UCT</t>
  </si>
  <si>
    <t>U. C. DE TEMUCO</t>
  </si>
  <si>
    <t>UCV</t>
  </si>
  <si>
    <t>P. U. C. DE VALPARAISO</t>
  </si>
  <si>
    <t>USC</t>
  </si>
  <si>
    <t>U. C. DE LA STMA. CONCEPCIÓN</t>
  </si>
  <si>
    <t>Total CRUCH Priv.</t>
  </si>
  <si>
    <t>AÑO</t>
  </si>
  <si>
    <t>NIVEL GLOBAL</t>
  </si>
  <si>
    <t>Pregrado</t>
  </si>
  <si>
    <t>TIPO DE PLAN DE LA CARRERA</t>
  </si>
  <si>
    <t>Plan Regular</t>
  </si>
  <si>
    <t>MATRICULA 2016</t>
  </si>
  <si>
    <t>Km distancia Santiago</t>
  </si>
  <si>
    <t>Distancia entre cuidades y Santiago</t>
  </si>
  <si>
    <t>Fuente: http://servicios.vialidad.cl/Distancias/Distancias.asp</t>
  </si>
  <si>
    <t>Antofagasta</t>
  </si>
  <si>
    <t>Temuco</t>
  </si>
  <si>
    <t>Talca</t>
  </si>
  <si>
    <t>1368.17 CH</t>
  </si>
  <si>
    <t>Concepción</t>
  </si>
  <si>
    <t>Santiago</t>
  </si>
  <si>
    <t>Valparaíso</t>
  </si>
  <si>
    <t>499.75 CH</t>
  </si>
  <si>
    <t>256.86 CH</t>
  </si>
  <si>
    <t>689.95 CH</t>
  </si>
  <si>
    <t>115.95 CH</t>
  </si>
  <si>
    <t>http://www.vialidad.cl/productosyservicios/Paginas/Distancias.aspx</t>
  </si>
  <si>
    <t>Regional</t>
  </si>
  <si>
    <t>Suma</t>
  </si>
  <si>
    <t>Ser Regional</t>
  </si>
  <si>
    <t>Vinculación con el medio (Acreditado)</t>
  </si>
  <si>
    <t>Ley Presupuesto 2017</t>
  </si>
  <si>
    <t>SIN TES</t>
  </si>
  <si>
    <t>Proporción del total</t>
  </si>
  <si>
    <t>Valdivia</t>
  </si>
  <si>
    <t>847.6 CH</t>
  </si>
  <si>
    <t>Universidades CRUCH Privadas</t>
  </si>
  <si>
    <t>Suma CRUCH Priv.</t>
  </si>
  <si>
    <t>Monto ESR
CRUCH Privadas
(M$)</t>
  </si>
  <si>
    <t xml:space="preserve">Proporción Alumnos Colegio Municipalizados y Subvencionados </t>
  </si>
  <si>
    <t>Educación Superior Regional 2017</t>
  </si>
  <si>
    <t>Ponderación</t>
  </si>
  <si>
    <t>Monto M$</t>
  </si>
  <si>
    <t>Fuente SIES</t>
  </si>
  <si>
    <t>N°</t>
  </si>
  <si>
    <t>Universidad</t>
  </si>
  <si>
    <t>Código DFI</t>
  </si>
  <si>
    <t>TOTAL</t>
  </si>
  <si>
    <t>Proporción Distancia de Santiago)</t>
  </si>
  <si>
    <t>UdA-DFI, Santiago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</si>
</sst>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"/>
    <numFmt numFmtId="165" formatCode="_-* #,##0.00_-;\-* #,##0.00_-;_-* &quot;-&quot;??_-;_-@_-"/>
    <numFmt numFmtId="166" formatCode="_-* #,##0_-;\-* #,##0_-;_-* &quot;-&quot;??_-;_-@_-"/>
    <numFmt numFmtId="167" formatCode="_-* #,##0.00000_-;\-* #,##0.00000_-;_-* &quot;-&quot;??_-;_-@_-"/>
    <numFmt numFmtId="168" formatCode="_-* #,##0.00\ _P_t_a_-;\-* #,##0.00\ _P_t_a_-;_-* &quot;-&quot;??\ _P_t_a_-;_-@_-"/>
    <numFmt numFmtId="169" formatCode="0.0%"/>
    <numFmt numFmtId="170" formatCode="_-* #,##0.0_-;\-* #,##0.0_-;_-* &quot;-&quot;??_-;_-@_-"/>
    <numFmt numFmtId="172" formatCode="0.000000"/>
    <numFmt numFmtId="173" formatCode="0.0000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b/>
      <sz val="1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0.59999389629810485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0"/>
      <color rgb="FF0000FF"/>
      <name val="Arial"/>
      <family val="2"/>
    </font>
    <font>
      <sz val="10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2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5" fillId="0" borderId="0" xfId="0" applyFont="1"/>
    <xf numFmtId="0" fontId="5" fillId="0" borderId="0" xfId="0" applyNumberFormat="1" applyFont="1" applyAlignment="1">
      <alignment horizontal="right"/>
    </xf>
    <xf numFmtId="0" fontId="7" fillId="0" borderId="0" xfId="8"/>
    <xf numFmtId="0" fontId="2" fillId="2" borderId="1" xfId="0" applyFont="1" applyFill="1" applyBorder="1" applyAlignment="1">
      <alignment vertical="center" wrapText="1"/>
    </xf>
    <xf numFmtId="10" fontId="8" fillId="0" borderId="0" xfId="2" applyNumberFormat="1" applyFont="1"/>
    <xf numFmtId="164" fontId="3" fillId="0" borderId="0" xfId="0" applyNumberFormat="1" applyFont="1" applyFill="1"/>
    <xf numFmtId="0" fontId="6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/>
    <xf numFmtId="0" fontId="13" fillId="0" borderId="2" xfId="0" applyFont="1" applyBorder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Fill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10" fontId="6" fillId="0" borderId="0" xfId="2" applyNumberFormat="1" applyFont="1"/>
    <xf numFmtId="164" fontId="17" fillId="0" borderId="0" xfId="0" applyNumberFormat="1" applyFont="1" applyFill="1"/>
    <xf numFmtId="0" fontId="18" fillId="0" borderId="0" xfId="0" applyFont="1"/>
    <xf numFmtId="0" fontId="16" fillId="0" borderId="0" xfId="0" applyFont="1" applyAlignment="1">
      <alignment wrapText="1"/>
    </xf>
    <xf numFmtId="0" fontId="16" fillId="0" borderId="0" xfId="0" applyFont="1"/>
    <xf numFmtId="1" fontId="16" fillId="0" borderId="0" xfId="0" applyNumberFormat="1" applyFont="1"/>
    <xf numFmtId="172" fontId="16" fillId="0" borderId="0" xfId="2" applyNumberFormat="1" applyFont="1"/>
    <xf numFmtId="173" fontId="17" fillId="0" borderId="0" xfId="0" applyNumberFormat="1" applyFont="1" applyFill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0" fillId="0" borderId="8" xfId="0" applyFont="1" applyBorder="1" applyAlignment="1">
      <alignment vertical="top" wrapText="1"/>
    </xf>
    <xf numFmtId="170" fontId="19" fillId="0" borderId="3" xfId="1" applyNumberFormat="1" applyFont="1" applyFill="1" applyBorder="1"/>
    <xf numFmtId="170" fontId="10" fillId="0" borderId="9" xfId="1" applyNumberFormat="1" applyFont="1" applyFill="1" applyBorder="1"/>
    <xf numFmtId="164" fontId="10" fillId="0" borderId="13" xfId="0" applyNumberFormat="1" applyFont="1" applyFill="1" applyBorder="1" applyAlignment="1">
      <alignment horizontal="center" vertical="top" wrapText="1"/>
    </xf>
    <xf numFmtId="169" fontId="19" fillId="4" borderId="11" xfId="2" applyNumberFormat="1" applyFont="1" applyFill="1" applyBorder="1" applyAlignment="1">
      <alignment horizontal="left" vertical="center"/>
    </xf>
    <xf numFmtId="169" fontId="19" fillId="4" borderId="12" xfId="2" applyNumberFormat="1" applyFont="1" applyFill="1" applyBorder="1" applyAlignment="1">
      <alignment horizontal="left" vertical="center"/>
    </xf>
    <xf numFmtId="0" fontId="19" fillId="4" borderId="0" xfId="0" applyFont="1" applyFill="1"/>
    <xf numFmtId="0" fontId="20" fillId="4" borderId="0" xfId="0" applyFont="1" applyFill="1"/>
    <xf numFmtId="165" fontId="4" fillId="4" borderId="0" xfId="3" applyNumberFormat="1" applyFont="1" applyFill="1" applyBorder="1" applyAlignment="1"/>
    <xf numFmtId="0" fontId="10" fillId="4" borderId="0" xfId="0" applyFont="1" applyFill="1"/>
    <xf numFmtId="164" fontId="20" fillId="4" borderId="0" xfId="0" applyNumberFormat="1" applyFont="1" applyFill="1" applyBorder="1"/>
    <xf numFmtId="0" fontId="19" fillId="4" borderId="0" xfId="0" applyFont="1" applyFill="1" applyBorder="1"/>
    <xf numFmtId="164" fontId="4" fillId="4" borderId="0" xfId="0" applyNumberFormat="1" applyFont="1" applyFill="1" applyBorder="1"/>
    <xf numFmtId="164" fontId="4" fillId="4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 applyAlignment="1">
      <alignment horizontal="right" vertical="center" wrapText="1"/>
    </xf>
    <xf numFmtId="0" fontId="10" fillId="4" borderId="0" xfId="0" applyFont="1" applyFill="1" applyBorder="1" applyAlignment="1">
      <alignment horizontal="center" vertical="center" wrapText="1"/>
    </xf>
    <xf numFmtId="170" fontId="10" fillId="4" borderId="0" xfId="1" applyNumberFormat="1" applyFont="1" applyFill="1" applyBorder="1"/>
    <xf numFmtId="0" fontId="15" fillId="4" borderId="0" xfId="0" applyFont="1" applyFill="1"/>
    <xf numFmtId="169" fontId="14" fillId="4" borderId="3" xfId="2" applyNumberFormat="1" applyFont="1" applyFill="1" applyBorder="1" applyAlignment="1">
      <alignment horizontal="center" vertical="center"/>
    </xf>
    <xf numFmtId="170" fontId="10" fillId="4" borderId="3" xfId="1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horizontal="center"/>
    </xf>
    <xf numFmtId="166" fontId="10" fillId="4" borderId="0" xfId="1" applyNumberFormat="1" applyFont="1" applyFill="1" applyBorder="1" applyAlignment="1">
      <alignment vertical="center"/>
    </xf>
    <xf numFmtId="0" fontId="9" fillId="4" borderId="0" xfId="0" applyFont="1" applyFill="1"/>
    <xf numFmtId="164" fontId="10" fillId="4" borderId="11" xfId="0" applyNumberFormat="1" applyFont="1" applyFill="1" applyBorder="1" applyAlignment="1">
      <alignment horizontal="left" vertical="center"/>
    </xf>
    <xf numFmtId="164" fontId="10" fillId="4" borderId="12" xfId="0" applyNumberFormat="1" applyFont="1" applyFill="1" applyBorder="1" applyAlignment="1">
      <alignment horizontal="left" vertical="center"/>
    </xf>
    <xf numFmtId="166" fontId="10" fillId="4" borderId="12" xfId="1" applyNumberFormat="1" applyFont="1" applyFill="1" applyBorder="1" applyAlignment="1">
      <alignment vertical="center"/>
    </xf>
    <xf numFmtId="169" fontId="4" fillId="0" borderId="5" xfId="2" applyNumberFormat="1" applyFont="1" applyFill="1" applyBorder="1" applyAlignment="1">
      <alignment horizontal="left" vertical="center"/>
    </xf>
    <xf numFmtId="169" fontId="4" fillId="0" borderId="6" xfId="2" applyNumberFormat="1" applyFont="1" applyFill="1" applyBorder="1" applyAlignment="1">
      <alignment horizontal="left" vertical="center"/>
    </xf>
    <xf numFmtId="170" fontId="10" fillId="0" borderId="6" xfId="1" applyNumberFormat="1" applyFont="1" applyFill="1" applyBorder="1" applyAlignment="1">
      <alignment vertical="center"/>
    </xf>
    <xf numFmtId="170" fontId="10" fillId="0" borderId="10" xfId="1" applyNumberFormat="1" applyFont="1" applyFill="1" applyBorder="1" applyAlignment="1">
      <alignment vertical="center"/>
    </xf>
    <xf numFmtId="170" fontId="10" fillId="4" borderId="0" xfId="1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21" fillId="0" borderId="3" xfId="0" applyFont="1" applyFill="1" applyBorder="1"/>
    <xf numFmtId="0" fontId="10" fillId="0" borderId="3" xfId="0" applyFont="1" applyFill="1" applyBorder="1"/>
    <xf numFmtId="170" fontId="19" fillId="4" borderId="0" xfId="0" applyNumberFormat="1" applyFont="1" applyFill="1"/>
  </cellXfs>
  <cellStyles count="9">
    <cellStyle name="Hipervínculo" xfId="8" builtinId="8"/>
    <cellStyle name="Millares" xfId="1" builtinId="3"/>
    <cellStyle name="Millares 2" xfId="3" xr:uid="{00000000-0005-0000-0000-000002000000}"/>
    <cellStyle name="Millares 3" xfId="4" xr:uid="{00000000-0005-0000-0000-000003000000}"/>
    <cellStyle name="Normal" xfId="0" builtinId="0"/>
    <cellStyle name="Normal 2" xfId="7" xr:uid="{00000000-0005-0000-0000-000005000000}"/>
    <cellStyle name="Normal 4" xfId="5" xr:uid="{00000000-0005-0000-0000-000006000000}"/>
    <cellStyle name="Normal 6 3" xfId="6" xr:uid="{00000000-0005-0000-0000-000007000000}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1092200</xdr:colOff>
      <xdr:row>5</xdr:row>
      <xdr:rowOff>111124</xdr:rowOff>
    </xdr:to>
    <xdr:pic>
      <xdr:nvPicPr>
        <xdr:cNvPr id="2" name="Imagen 1" descr="logo-mineduc-oficial">
          <a:extLst>
            <a:ext uri="{FF2B5EF4-FFF2-40B4-BE49-F238E27FC236}">
              <a16:creationId xmlns:a16="http://schemas.microsoft.com/office/drawing/2014/main" id="{B61AB439-20DA-49E5-BB09-69BEE31D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2200" cy="989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vialidad.cl/productosyservicios/Paginas/Distancia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9"/>
  <sheetViews>
    <sheetView tabSelected="1" zoomScaleNormal="100" workbookViewId="0">
      <selection activeCell="E29" sqref="E29"/>
    </sheetView>
  </sheetViews>
  <sheetFormatPr baseColWidth="10" defaultRowHeight="12.75" x14ac:dyDescent="0.2"/>
  <cols>
    <col min="1" max="1" width="16.7109375" style="49" customWidth="1"/>
    <col min="2" max="2" width="4.42578125" style="49" customWidth="1"/>
    <col min="3" max="3" width="28.85546875" style="49" customWidth="1"/>
    <col min="4" max="4" width="6.7109375" style="52" customWidth="1"/>
    <col min="5" max="6" width="12.7109375" style="49" customWidth="1"/>
    <col min="7" max="7" width="15.7109375" style="49" customWidth="1"/>
    <col min="8" max="8" width="12.7109375" style="49" customWidth="1"/>
    <col min="9" max="9" width="15.7109375" style="49" customWidth="1"/>
    <col min="10" max="10" width="3.140625" style="54" customWidth="1"/>
    <col min="11" max="16384" width="11.42578125" style="49"/>
  </cols>
  <sheetData>
    <row r="5" spans="2:10" ht="19.5" x14ac:dyDescent="0.3">
      <c r="C5" s="65" t="s">
        <v>64</v>
      </c>
      <c r="D5" s="49"/>
    </row>
    <row r="6" spans="2:10" ht="19.5" x14ac:dyDescent="0.3">
      <c r="C6" s="65" t="s">
        <v>60</v>
      </c>
      <c r="D6" s="49"/>
    </row>
    <row r="7" spans="2:10" x14ac:dyDescent="0.2">
      <c r="C7" s="60" t="s">
        <v>73</v>
      </c>
      <c r="D7" s="49"/>
    </row>
    <row r="8" spans="2:10" x14ac:dyDescent="0.2">
      <c r="D8" s="49"/>
    </row>
    <row r="9" spans="2:10" ht="17.25" customHeight="1" x14ac:dyDescent="0.2">
      <c r="C9" s="66" t="s">
        <v>55</v>
      </c>
      <c r="D9" s="67"/>
      <c r="E9" s="68">
        <f>931532+151512</f>
        <v>1083044</v>
      </c>
      <c r="F9" s="54"/>
      <c r="G9" s="54"/>
      <c r="H9" s="53"/>
      <c r="I9" s="53"/>
      <c r="J9" s="53"/>
    </row>
    <row r="10" spans="2:10" x14ac:dyDescent="0.2">
      <c r="C10" s="55"/>
      <c r="D10" s="49"/>
      <c r="E10" s="54"/>
      <c r="F10" s="55"/>
      <c r="G10" s="55"/>
      <c r="H10" s="54"/>
      <c r="I10" s="54"/>
      <c r="J10" s="55"/>
    </row>
    <row r="11" spans="2:10" ht="15" x14ac:dyDescent="0.2">
      <c r="C11" s="47" t="s">
        <v>65</v>
      </c>
      <c r="D11" s="48"/>
      <c r="E11" s="61">
        <v>0.25</v>
      </c>
      <c r="F11" s="61">
        <v>0.25</v>
      </c>
      <c r="G11" s="61">
        <v>0.3</v>
      </c>
      <c r="H11" s="61">
        <v>0.2</v>
      </c>
      <c r="I11" s="54"/>
      <c r="J11" s="56"/>
    </row>
    <row r="12" spans="2:10" ht="21.75" customHeight="1" x14ac:dyDescent="0.2">
      <c r="C12" s="47" t="s">
        <v>66</v>
      </c>
      <c r="D12" s="48"/>
      <c r="E12" s="62">
        <f>E11*$E$9</f>
        <v>270761</v>
      </c>
      <c r="F12" s="62">
        <f t="shared" ref="F12:H12" si="0">F11*$E$9</f>
        <v>270761</v>
      </c>
      <c r="G12" s="62">
        <f t="shared" si="0"/>
        <v>324913.2</v>
      </c>
      <c r="H12" s="62">
        <f t="shared" si="0"/>
        <v>216608.80000000002</v>
      </c>
      <c r="I12" s="54"/>
      <c r="J12" s="57"/>
    </row>
    <row r="13" spans="2:10" ht="25.5" customHeight="1" thickBot="1" x14ac:dyDescent="0.25">
      <c r="C13" s="63"/>
      <c r="D13" s="55"/>
      <c r="E13" s="64"/>
      <c r="F13" s="64"/>
      <c r="G13" s="64"/>
      <c r="H13" s="64"/>
      <c r="I13" s="54"/>
      <c r="J13" s="57"/>
    </row>
    <row r="14" spans="2:10" ht="51" x14ac:dyDescent="0.2">
      <c r="B14" s="39" t="s">
        <v>68</v>
      </c>
      <c r="C14" s="40" t="s">
        <v>69</v>
      </c>
      <c r="D14" s="41" t="s">
        <v>70</v>
      </c>
      <c r="E14" s="43" t="s">
        <v>53</v>
      </c>
      <c r="F14" s="43" t="s">
        <v>54</v>
      </c>
      <c r="G14" s="41" t="s">
        <v>63</v>
      </c>
      <c r="H14" s="41" t="s">
        <v>72</v>
      </c>
      <c r="I14" s="46" t="s">
        <v>62</v>
      </c>
      <c r="J14" s="58"/>
    </row>
    <row r="15" spans="2:10" ht="15" x14ac:dyDescent="0.25">
      <c r="B15" s="42">
        <v>1</v>
      </c>
      <c r="C15" s="76" t="s">
        <v>28</v>
      </c>
      <c r="D15" s="75" t="s">
        <v>27</v>
      </c>
      <c r="E15" s="44">
        <f>$E$12/8</f>
        <v>33845.125</v>
      </c>
      <c r="F15" s="44">
        <f>$F$12/8</f>
        <v>33845.125</v>
      </c>
      <c r="G15" s="44">
        <f>VLOOKUP($D15,'Matricula 2016 (SIES)'!$B$12:$M$19,12,0)*$G$12</f>
        <v>43917.632772799188</v>
      </c>
      <c r="H15" s="44">
        <f>VLOOKUP($D15,'Distancia Stgo'!$B$10:$H$17,7,0)*$H$12</f>
        <v>24636.035621463914</v>
      </c>
      <c r="I15" s="45">
        <f>ROUND(SUM(E15:H15),0)</f>
        <v>136244</v>
      </c>
      <c r="J15" s="59"/>
    </row>
    <row r="16" spans="2:10" ht="15" x14ac:dyDescent="0.25">
      <c r="B16" s="42">
        <v>2</v>
      </c>
      <c r="C16" s="76" t="s">
        <v>14</v>
      </c>
      <c r="D16" s="75" t="s">
        <v>13</v>
      </c>
      <c r="E16" s="44">
        <f>$E$12/8</f>
        <v>33845.125</v>
      </c>
      <c r="F16" s="44">
        <f>$F$12/8</f>
        <v>33845.125</v>
      </c>
      <c r="G16" s="44">
        <f>VLOOKUP($D16,'Matricula 2016 (SIES)'!$B$12:$M$19,12,0)*$G$12</f>
        <v>35766.433255485827</v>
      </c>
      <c r="H16" s="44">
        <f>VLOOKUP($D16,'Distancia Stgo'!$B$10:$H$17,7,0)*$H$12</f>
        <v>5715.9546379364501</v>
      </c>
      <c r="I16" s="45">
        <f>ROUND(SUM(E16:H16),0)</f>
        <v>109173</v>
      </c>
      <c r="J16" s="59"/>
    </row>
    <row r="17" spans="2:10" ht="15" x14ac:dyDescent="0.25">
      <c r="B17" s="42">
        <v>3</v>
      </c>
      <c r="C17" s="76" t="s">
        <v>20</v>
      </c>
      <c r="D17" s="75" t="s">
        <v>19</v>
      </c>
      <c r="E17" s="44">
        <f>$E$12/8</f>
        <v>33845.125</v>
      </c>
      <c r="F17" s="44">
        <f>$F$12/8</f>
        <v>33845.125</v>
      </c>
      <c r="G17" s="44">
        <f>VLOOKUP($D17,'Matricula 2016 (SIES)'!$B$12:$M$19,12,0)*$G$12</f>
        <v>39094.828125757274</v>
      </c>
      <c r="H17" s="44">
        <f>VLOOKUP($D17,'Distancia Stgo'!$B$10:$H$17,7,0)*$H$12</f>
        <v>67446.292858866014</v>
      </c>
      <c r="I17" s="45">
        <f>ROUND(SUM(E17:H17),0)</f>
        <v>174231</v>
      </c>
      <c r="J17" s="59"/>
    </row>
    <row r="18" spans="2:10" ht="15" x14ac:dyDescent="0.25">
      <c r="B18" s="42">
        <v>4</v>
      </c>
      <c r="C18" s="76" t="s">
        <v>12</v>
      </c>
      <c r="D18" s="75" t="s">
        <v>11</v>
      </c>
      <c r="E18" s="44">
        <f>$E$12/8</f>
        <v>33845.125</v>
      </c>
      <c r="F18" s="44">
        <f>$F$12/8</f>
        <v>33845.125</v>
      </c>
      <c r="G18" s="44">
        <f>VLOOKUP($D18,'Matricula 2016 (SIES)'!$B$12:$M$19,12,0)*$G$12</f>
        <v>41194.093901837841</v>
      </c>
      <c r="H18" s="44">
        <f>VLOOKUP($D18,'Distancia Stgo'!$B$10:$H$17,7,0)*$H$12</f>
        <v>41783.899535273275</v>
      </c>
      <c r="I18" s="45">
        <f>ROUND(SUM(E18:H18),0)</f>
        <v>150668</v>
      </c>
      <c r="J18" s="59"/>
    </row>
    <row r="19" spans="2:10" ht="15" x14ac:dyDescent="0.25">
      <c r="B19" s="42">
        <v>5</v>
      </c>
      <c r="C19" s="76" t="s">
        <v>24</v>
      </c>
      <c r="D19" s="75" t="s">
        <v>23</v>
      </c>
      <c r="E19" s="44">
        <f>$E$12/8</f>
        <v>33845.125</v>
      </c>
      <c r="F19" s="44">
        <f>$F$12/8</f>
        <v>33845.125</v>
      </c>
      <c r="G19" s="44">
        <f>VLOOKUP($D19,'Matricula 2016 (SIES)'!$B$12:$M$19,12,0)*$G$12</f>
        <v>45016.163746298946</v>
      </c>
      <c r="H19" s="44">
        <f>VLOOKUP($D19,'Distancia Stgo'!$B$10:$H$17,7,0)*$H$12</f>
        <v>34012.271689903013</v>
      </c>
      <c r="I19" s="45">
        <f>ROUND(SUM(E19:H19),0)</f>
        <v>146719</v>
      </c>
      <c r="J19" s="59"/>
    </row>
    <row r="20" spans="2:10" ht="15" x14ac:dyDescent="0.25">
      <c r="B20" s="42">
        <v>6</v>
      </c>
      <c r="C20" s="76" t="s">
        <v>22</v>
      </c>
      <c r="D20" s="75" t="s">
        <v>21</v>
      </c>
      <c r="E20" s="44">
        <f>$E$12/8</f>
        <v>33845.125</v>
      </c>
      <c r="F20" s="44">
        <f>$F$12/8</f>
        <v>33845.125</v>
      </c>
      <c r="G20" s="44">
        <f>VLOOKUP($D20,'Matricula 2016 (SIES)'!$B$12:$M$19,12,0)*$G$12</f>
        <v>40092.22180350752</v>
      </c>
      <c r="H20" s="44">
        <f>VLOOKUP($D20,'Distancia Stgo'!$B$10:$H$17,7,0)*$H$12</f>
        <v>24636.035621463914</v>
      </c>
      <c r="I20" s="45">
        <f>TRUNC(SUM(E20:H20),0)</f>
        <v>132418</v>
      </c>
      <c r="J20" s="59"/>
    </row>
    <row r="21" spans="2:10" ht="15" x14ac:dyDescent="0.25">
      <c r="B21" s="42">
        <v>7</v>
      </c>
      <c r="C21" s="76" t="s">
        <v>18</v>
      </c>
      <c r="D21" s="75" t="s">
        <v>17</v>
      </c>
      <c r="E21" s="44">
        <f>$E$12/8</f>
        <v>33845.125</v>
      </c>
      <c r="F21" s="44">
        <f>$F$12/8</f>
        <v>33845.125</v>
      </c>
      <c r="G21" s="44">
        <f>VLOOKUP($D21,'Matricula 2016 (SIES)'!$B$12:$M$19,12,0)*$G$12</f>
        <v>43899.490565080232</v>
      </c>
      <c r="H21" s="44">
        <f>VLOOKUP($D21,'Distancia Stgo'!$B$10:$H$17,7,0)*$H$12</f>
        <v>12662.355397157022</v>
      </c>
      <c r="I21" s="45">
        <f>ROUND(SUM(E21:H21),0)</f>
        <v>124252</v>
      </c>
      <c r="J21" s="59"/>
    </row>
    <row r="22" spans="2:10" ht="15" x14ac:dyDescent="0.25">
      <c r="B22" s="42">
        <v>8</v>
      </c>
      <c r="C22" s="76" t="s">
        <v>26</v>
      </c>
      <c r="D22" s="75" t="s">
        <v>25</v>
      </c>
      <c r="E22" s="44">
        <f>$E$12/8</f>
        <v>33845.125</v>
      </c>
      <c r="F22" s="44">
        <f>$F$12/8</f>
        <v>33845.125</v>
      </c>
      <c r="G22" s="44">
        <f>VLOOKUP($D22,'Matricula 2016 (SIES)'!$B$12:$M$19,12,0)*$G$12</f>
        <v>35932.335829233234</v>
      </c>
      <c r="H22" s="44">
        <f>VLOOKUP($D22,'Distancia Stgo'!$B$10:$H$17,7,0)*$H$12</f>
        <v>5715.9546379364501</v>
      </c>
      <c r="I22" s="45">
        <f>ROUND(SUM(E22:H22),0)</f>
        <v>109339</v>
      </c>
      <c r="J22" s="59"/>
    </row>
    <row r="23" spans="2:10" s="74" customFormat="1" ht="24" customHeight="1" thickBot="1" x14ac:dyDescent="0.25">
      <c r="B23" s="69" t="s">
        <v>71</v>
      </c>
      <c r="C23" s="70"/>
      <c r="D23" s="70"/>
      <c r="E23" s="71">
        <f t="shared" ref="E23:I23" si="1">SUM(E15:E22)</f>
        <v>270761</v>
      </c>
      <c r="F23" s="71">
        <f t="shared" si="1"/>
        <v>270761</v>
      </c>
      <c r="G23" s="71">
        <f t="shared" si="1"/>
        <v>324913.20000000007</v>
      </c>
      <c r="H23" s="71">
        <f t="shared" si="1"/>
        <v>216608.80000000005</v>
      </c>
      <c r="I23" s="72">
        <f t="shared" si="1"/>
        <v>1083044</v>
      </c>
      <c r="J23" s="73"/>
    </row>
    <row r="24" spans="2:10" x14ac:dyDescent="0.2">
      <c r="C24" s="50"/>
      <c r="D24" s="51"/>
      <c r="E24" s="51"/>
      <c r="F24" s="51"/>
      <c r="G24" s="51"/>
      <c r="H24" s="51"/>
      <c r="I24" s="51"/>
      <c r="J24" s="51"/>
    </row>
    <row r="25" spans="2:10" x14ac:dyDescent="0.2">
      <c r="E25" s="53"/>
      <c r="F25" s="53"/>
      <c r="G25" s="53"/>
      <c r="H25" s="53"/>
      <c r="I25" s="53"/>
    </row>
    <row r="26" spans="2:10" x14ac:dyDescent="0.2">
      <c r="E26" s="53"/>
      <c r="F26" s="53"/>
      <c r="G26" s="53"/>
      <c r="H26" s="53"/>
      <c r="I26" s="53"/>
    </row>
    <row r="27" spans="2:10" x14ac:dyDescent="0.2">
      <c r="E27" s="53"/>
      <c r="F27" s="53"/>
      <c r="G27" s="53"/>
      <c r="H27" s="53"/>
      <c r="I27" s="53"/>
    </row>
    <row r="28" spans="2:10" x14ac:dyDescent="0.2">
      <c r="E28" s="53"/>
      <c r="F28" s="53"/>
      <c r="G28" s="53"/>
      <c r="H28" s="53"/>
      <c r="I28" s="53"/>
    </row>
    <row r="29" spans="2:10" x14ac:dyDescent="0.2">
      <c r="G29" s="77"/>
    </row>
  </sheetData>
  <sortState ref="B15:I22">
    <sortCondition ref="B15:B22"/>
  </sortState>
  <mergeCells count="4">
    <mergeCell ref="B23:D23"/>
    <mergeCell ref="C9:D9"/>
    <mergeCell ref="C11:D11"/>
    <mergeCell ref="C12:D12"/>
  </mergeCells>
  <pageMargins left="0.70866141732283472" right="0.70866141732283472" top="0.74803149606299213" bottom="0.74803149606299213" header="0.31496062992125984" footer="0.31496062992125984"/>
  <pageSetup paperSize="14" scale="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zoomScale="90" zoomScaleNormal="90" workbookViewId="0">
      <selection activeCell="K21" sqref="K21"/>
    </sheetView>
  </sheetViews>
  <sheetFormatPr baseColWidth="10" defaultRowHeight="12.75" x14ac:dyDescent="0.2"/>
  <cols>
    <col min="1" max="1" width="5.140625" customWidth="1"/>
    <col min="2" max="2" width="6.140625" customWidth="1"/>
    <col min="3" max="3" width="27.42578125" bestFit="1" customWidth="1"/>
    <col min="4" max="4" width="12.5703125" bestFit="1" customWidth="1"/>
    <col min="11" max="11" width="8" customWidth="1"/>
    <col min="12" max="12" width="17.140625" bestFit="1" customWidth="1"/>
    <col min="13" max="13" width="13.140625" style="22" customWidth="1"/>
  </cols>
  <sheetData>
    <row r="1" spans="1:13" x14ac:dyDescent="0.2">
      <c r="A1" s="16" t="s">
        <v>35</v>
      </c>
    </row>
    <row r="2" spans="1:13" x14ac:dyDescent="0.2">
      <c r="A2" s="16" t="s">
        <v>67</v>
      </c>
    </row>
    <row r="4" spans="1:13" x14ac:dyDescent="0.2">
      <c r="A4" s="13" t="s">
        <v>30</v>
      </c>
      <c r="B4" s="15"/>
      <c r="C4" s="15"/>
      <c r="D4" s="14">
        <v>2016</v>
      </c>
    </row>
    <row r="5" spans="1:13" x14ac:dyDescent="0.2">
      <c r="A5" s="13" t="s">
        <v>31</v>
      </c>
      <c r="B5" s="15"/>
      <c r="C5" s="15"/>
      <c r="D5" s="13" t="s">
        <v>32</v>
      </c>
    </row>
    <row r="6" spans="1:13" x14ac:dyDescent="0.2">
      <c r="A6" s="13" t="s">
        <v>33</v>
      </c>
      <c r="B6" s="15"/>
      <c r="C6" s="15"/>
      <c r="D6" s="13" t="s">
        <v>34</v>
      </c>
    </row>
    <row r="8" spans="1:13" x14ac:dyDescent="0.2">
      <c r="L8" s="33" t="s">
        <v>61</v>
      </c>
      <c r="M8" s="32">
        <f>SUM(L12:L19)</f>
        <v>7.0587960750340519</v>
      </c>
    </row>
    <row r="9" spans="1:13" x14ac:dyDescent="0.2">
      <c r="G9" s="28"/>
      <c r="H9" s="28"/>
      <c r="I9" s="28"/>
      <c r="J9" s="28"/>
      <c r="K9" s="28"/>
      <c r="L9" s="28"/>
      <c r="M9" s="21"/>
    </row>
    <row r="10" spans="1:13" x14ac:dyDescent="0.2">
      <c r="A10" s="1"/>
      <c r="B10" s="23">
        <v>1</v>
      </c>
      <c r="C10" s="23">
        <v>2</v>
      </c>
      <c r="D10" s="23">
        <v>3</v>
      </c>
      <c r="E10" s="23">
        <v>4</v>
      </c>
      <c r="F10" s="23">
        <v>5</v>
      </c>
      <c r="G10" s="23">
        <v>6</v>
      </c>
      <c r="H10" s="23">
        <v>7</v>
      </c>
      <c r="I10" s="23">
        <v>8</v>
      </c>
      <c r="J10" s="23">
        <v>9</v>
      </c>
      <c r="K10" s="23">
        <v>10</v>
      </c>
      <c r="L10" s="23">
        <v>12</v>
      </c>
      <c r="M10" s="30"/>
    </row>
    <row r="11" spans="1:13" ht="90" x14ac:dyDescent="0.25">
      <c r="A11" s="19" t="s">
        <v>0</v>
      </c>
      <c r="B11" s="19" t="s">
        <v>1</v>
      </c>
      <c r="C11" s="19" t="s">
        <v>2</v>
      </c>
      <c r="D11" s="19" t="s">
        <v>51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1" t="s">
        <v>56</v>
      </c>
      <c r="L11" s="2" t="s">
        <v>9</v>
      </c>
      <c r="M11" s="29"/>
    </row>
    <row r="12" spans="1:13" ht="15" x14ac:dyDescent="0.25">
      <c r="A12" s="8" t="s">
        <v>10</v>
      </c>
      <c r="B12" s="8" t="s">
        <v>11</v>
      </c>
      <c r="C12" s="24" t="s">
        <v>12</v>
      </c>
      <c r="D12" s="16" t="s">
        <v>51</v>
      </c>
      <c r="E12" s="3">
        <v>13655</v>
      </c>
      <c r="F12" s="4">
        <v>3118</v>
      </c>
      <c r="G12" s="3">
        <v>4687</v>
      </c>
      <c r="H12" s="3">
        <v>7308</v>
      </c>
      <c r="I12" s="3">
        <v>1408</v>
      </c>
      <c r="J12" s="3">
        <v>13403</v>
      </c>
      <c r="K12" s="3">
        <f t="shared" ref="K12:K20" si="0">+J12-E12</f>
        <v>-252</v>
      </c>
      <c r="L12" s="5">
        <f t="shared" ref="L12:L21" si="1">(G12+H12)/J12</f>
        <v>0.89494889203909578</v>
      </c>
      <c r="M12" s="38">
        <f t="shared" ref="M12:M19" si="2">L12/$M$8</f>
        <v>0.12678491948568985</v>
      </c>
    </row>
    <row r="13" spans="1:13" ht="15" x14ac:dyDescent="0.25">
      <c r="A13" s="8"/>
      <c r="B13" s="8" t="s">
        <v>13</v>
      </c>
      <c r="C13" s="24" t="s">
        <v>14</v>
      </c>
      <c r="D13" s="16" t="s">
        <v>51</v>
      </c>
      <c r="E13" s="3">
        <v>15079</v>
      </c>
      <c r="F13" s="4">
        <v>3486</v>
      </c>
      <c r="G13" s="3">
        <v>2844</v>
      </c>
      <c r="H13" s="3">
        <v>8733</v>
      </c>
      <c r="I13" s="3">
        <v>3322</v>
      </c>
      <c r="J13" s="3">
        <v>14899</v>
      </c>
      <c r="K13" s="3">
        <f t="shared" si="0"/>
        <v>-180</v>
      </c>
      <c r="L13" s="5">
        <f t="shared" si="1"/>
        <v>0.77703201557151491</v>
      </c>
      <c r="M13" s="38">
        <f t="shared" si="2"/>
        <v>0.11007996368102566</v>
      </c>
    </row>
    <row r="14" spans="1:13" ht="15" x14ac:dyDescent="0.25">
      <c r="A14" s="8"/>
      <c r="B14" s="8" t="s">
        <v>17</v>
      </c>
      <c r="C14" s="24" t="s">
        <v>18</v>
      </c>
      <c r="D14" s="16" t="s">
        <v>51</v>
      </c>
      <c r="E14" s="3">
        <v>6982</v>
      </c>
      <c r="F14" s="4">
        <v>1706</v>
      </c>
      <c r="G14" s="3">
        <v>2651</v>
      </c>
      <c r="H14" s="3">
        <v>3841</v>
      </c>
      <c r="I14" s="3">
        <v>315</v>
      </c>
      <c r="J14" s="3">
        <v>6807</v>
      </c>
      <c r="K14" s="3">
        <f t="shared" si="0"/>
        <v>-175</v>
      </c>
      <c r="L14" s="5">
        <f t="shared" si="1"/>
        <v>0.95372410753635961</v>
      </c>
      <c r="M14" s="38">
        <f t="shared" si="2"/>
        <v>0.13511144073272563</v>
      </c>
    </row>
    <row r="15" spans="1:13" ht="15" x14ac:dyDescent="0.25">
      <c r="A15" s="8"/>
      <c r="B15" s="8" t="s">
        <v>19</v>
      </c>
      <c r="C15" s="24" t="s">
        <v>20</v>
      </c>
      <c r="D15" s="16" t="s">
        <v>51</v>
      </c>
      <c r="E15" s="3">
        <v>10375</v>
      </c>
      <c r="F15" s="4">
        <v>2181</v>
      </c>
      <c r="G15" s="3">
        <v>2435</v>
      </c>
      <c r="H15" s="3">
        <v>6213</v>
      </c>
      <c r="I15" s="3">
        <v>1534</v>
      </c>
      <c r="J15" s="3">
        <v>10182</v>
      </c>
      <c r="K15" s="3">
        <f t="shared" si="0"/>
        <v>-193</v>
      </c>
      <c r="L15" s="5">
        <f t="shared" si="1"/>
        <v>0.84934197603614225</v>
      </c>
      <c r="M15" s="38">
        <f t="shared" si="2"/>
        <v>0.12032391458936502</v>
      </c>
    </row>
    <row r="16" spans="1:13" ht="15" x14ac:dyDescent="0.25">
      <c r="A16" s="8"/>
      <c r="B16" s="8" t="s">
        <v>21</v>
      </c>
      <c r="C16" s="24" t="s">
        <v>22</v>
      </c>
      <c r="D16" s="16" t="s">
        <v>51</v>
      </c>
      <c r="E16" s="3">
        <v>24765</v>
      </c>
      <c r="F16" s="4">
        <v>5200</v>
      </c>
      <c r="G16" s="3">
        <v>7255</v>
      </c>
      <c r="H16" s="3">
        <v>13759</v>
      </c>
      <c r="I16" s="3">
        <v>3112</v>
      </c>
      <c r="J16" s="3">
        <v>24126</v>
      </c>
      <c r="K16" s="3">
        <f t="shared" si="0"/>
        <v>-639</v>
      </c>
      <c r="L16" s="5">
        <f t="shared" si="1"/>
        <v>0.87101052806101298</v>
      </c>
      <c r="M16" s="38">
        <f t="shared" si="2"/>
        <v>0.12339363806551264</v>
      </c>
    </row>
    <row r="17" spans="1:13" ht="15" x14ac:dyDescent="0.25">
      <c r="A17" s="8"/>
      <c r="B17" s="8" t="s">
        <v>23</v>
      </c>
      <c r="C17" s="24" t="s">
        <v>24</v>
      </c>
      <c r="D17" s="16" t="s">
        <v>51</v>
      </c>
      <c r="E17" s="3">
        <v>9404</v>
      </c>
      <c r="F17" s="4">
        <v>2905</v>
      </c>
      <c r="G17" s="3">
        <v>3448</v>
      </c>
      <c r="H17" s="3">
        <v>5614</v>
      </c>
      <c r="I17" s="3">
        <v>204</v>
      </c>
      <c r="J17" s="3">
        <v>9266</v>
      </c>
      <c r="K17" s="3">
        <f t="shared" si="0"/>
        <v>-138</v>
      </c>
      <c r="L17" s="5">
        <f t="shared" si="1"/>
        <v>0.97798402762788694</v>
      </c>
      <c r="M17" s="38">
        <f t="shared" si="2"/>
        <v>0.13854827611281703</v>
      </c>
    </row>
    <row r="18" spans="1:13" ht="15" x14ac:dyDescent="0.25">
      <c r="A18" s="8"/>
      <c r="B18" s="8" t="s">
        <v>25</v>
      </c>
      <c r="C18" s="24" t="s">
        <v>26</v>
      </c>
      <c r="D18" s="16" t="s">
        <v>51</v>
      </c>
      <c r="E18" s="3">
        <v>14057</v>
      </c>
      <c r="F18" s="4">
        <v>3521</v>
      </c>
      <c r="G18" s="3">
        <v>2037</v>
      </c>
      <c r="H18" s="3">
        <v>8735</v>
      </c>
      <c r="I18" s="3">
        <v>3027</v>
      </c>
      <c r="J18" s="3">
        <v>13799</v>
      </c>
      <c r="K18" s="3">
        <f t="shared" si="0"/>
        <v>-258</v>
      </c>
      <c r="L18" s="5">
        <f t="shared" si="1"/>
        <v>0.78063627799115876</v>
      </c>
      <c r="M18" s="38">
        <f t="shared" si="2"/>
        <v>0.11059056950974362</v>
      </c>
    </row>
    <row r="19" spans="1:13" ht="15" x14ac:dyDescent="0.25">
      <c r="A19" s="8"/>
      <c r="B19" s="8" t="s">
        <v>27</v>
      </c>
      <c r="C19" s="24" t="s">
        <v>28</v>
      </c>
      <c r="D19" s="16" t="s">
        <v>51</v>
      </c>
      <c r="E19" s="3">
        <v>12448</v>
      </c>
      <c r="F19" s="4">
        <v>3276</v>
      </c>
      <c r="G19" s="3">
        <v>4731</v>
      </c>
      <c r="H19" s="3">
        <v>6436</v>
      </c>
      <c r="I19" s="3">
        <v>537</v>
      </c>
      <c r="J19" s="3">
        <v>11704</v>
      </c>
      <c r="K19" s="3">
        <f t="shared" si="0"/>
        <v>-744</v>
      </c>
      <c r="L19" s="5">
        <f t="shared" si="1"/>
        <v>0.9541182501708817</v>
      </c>
      <c r="M19" s="38">
        <f t="shared" si="2"/>
        <v>0.13516727782312071</v>
      </c>
    </row>
    <row r="20" spans="1:13" ht="15" x14ac:dyDescent="0.25">
      <c r="A20" s="9"/>
      <c r="B20" s="8" t="s">
        <v>15</v>
      </c>
      <c r="C20" s="24" t="s">
        <v>16</v>
      </c>
      <c r="D20" s="16" t="s">
        <v>44</v>
      </c>
      <c r="E20" s="3">
        <v>26826</v>
      </c>
      <c r="F20" s="4">
        <v>5510</v>
      </c>
      <c r="G20" s="3">
        <v>2826</v>
      </c>
      <c r="H20" s="3">
        <v>6626</v>
      </c>
      <c r="I20" s="3">
        <v>16703</v>
      </c>
      <c r="J20" s="3">
        <v>26155</v>
      </c>
      <c r="K20" s="3">
        <f t="shared" si="0"/>
        <v>-671</v>
      </c>
      <c r="L20" s="20">
        <f t="shared" si="1"/>
        <v>0.36138405658573886</v>
      </c>
      <c r="M20" s="21"/>
    </row>
    <row r="21" spans="1:13" ht="15" x14ac:dyDescent="0.25">
      <c r="A21" s="10" t="s">
        <v>29</v>
      </c>
      <c r="B21" s="10"/>
      <c r="C21" s="25"/>
      <c r="D21" s="10"/>
      <c r="E21" s="11">
        <v>133591</v>
      </c>
      <c r="F21" s="12">
        <v>30903</v>
      </c>
      <c r="G21" s="11">
        <v>32914</v>
      </c>
      <c r="H21" s="11">
        <v>67265</v>
      </c>
      <c r="I21" s="11">
        <v>30162</v>
      </c>
      <c r="J21" s="11">
        <v>130341</v>
      </c>
      <c r="K21" s="3">
        <f t="shared" ref="K21" si="3">+J21-E21</f>
        <v>-3250</v>
      </c>
      <c r="L21" s="5">
        <f t="shared" si="1"/>
        <v>0.76859161737289106</v>
      </c>
      <c r="M21" s="31"/>
    </row>
  </sheetData>
  <sortState ref="S12:T19">
    <sortCondition descending="1" ref="T12:T19"/>
  </sortState>
  <pageMargins left="0.7" right="0.7" top="0.75" bottom="0.75" header="0.3" footer="0.3"/>
  <pageSetup paperSize="14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"/>
  <sheetViews>
    <sheetView zoomScaleNormal="100" workbookViewId="0">
      <selection activeCell="L23" sqref="L23"/>
    </sheetView>
  </sheetViews>
  <sheetFormatPr baseColWidth="10" defaultRowHeight="12.75" x14ac:dyDescent="0.2"/>
  <cols>
    <col min="2" max="2" width="4.42578125" customWidth="1"/>
    <col min="3" max="3" width="22.85546875" customWidth="1"/>
    <col min="4" max="4" width="8.7109375" bestFit="1" customWidth="1"/>
    <col min="5" max="5" width="12.28515625" bestFit="1" customWidth="1"/>
  </cols>
  <sheetData>
    <row r="2" spans="1:8" x14ac:dyDescent="0.2">
      <c r="A2" s="16" t="s">
        <v>37</v>
      </c>
    </row>
    <row r="3" spans="1:8" x14ac:dyDescent="0.2">
      <c r="A3" s="16" t="s">
        <v>38</v>
      </c>
    </row>
    <row r="4" spans="1:8" x14ac:dyDescent="0.2">
      <c r="B4" s="18" t="s">
        <v>50</v>
      </c>
    </row>
    <row r="6" spans="1:8" x14ac:dyDescent="0.2">
      <c r="G6" s="35" t="s">
        <v>52</v>
      </c>
      <c r="H6" s="36">
        <f>SUM(G10:G17)</f>
        <v>4393.9799999999996</v>
      </c>
    </row>
    <row r="7" spans="1:8" x14ac:dyDescent="0.2">
      <c r="H7" s="28"/>
    </row>
    <row r="8" spans="1:8" x14ac:dyDescent="0.2">
      <c r="B8" s="23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</row>
    <row r="9" spans="1:8" ht="45" x14ac:dyDescent="0.25">
      <c r="A9" s="6" t="s">
        <v>0</v>
      </c>
      <c r="B9" s="6" t="s">
        <v>1</v>
      </c>
      <c r="C9" s="6" t="s">
        <v>2</v>
      </c>
      <c r="D9" s="6" t="s">
        <v>51</v>
      </c>
      <c r="E9" s="6"/>
      <c r="F9" s="7" t="s">
        <v>36</v>
      </c>
      <c r="H9" s="34" t="s">
        <v>57</v>
      </c>
    </row>
    <row r="10" spans="1:8" ht="15" x14ac:dyDescent="0.25">
      <c r="A10" s="8" t="s">
        <v>10</v>
      </c>
      <c r="B10" s="8" t="s">
        <v>11</v>
      </c>
      <c r="C10" s="24" t="s">
        <v>12</v>
      </c>
      <c r="D10" s="16" t="s">
        <v>51</v>
      </c>
      <c r="E10" s="26" t="s">
        <v>58</v>
      </c>
      <c r="F10" s="27" t="s">
        <v>59</v>
      </c>
      <c r="G10">
        <v>847.6</v>
      </c>
      <c r="H10" s="37">
        <f>G10/$H$6</f>
        <v>0.1929002863008025</v>
      </c>
    </row>
    <row r="11" spans="1:8" ht="15" x14ac:dyDescent="0.25">
      <c r="A11" s="8"/>
      <c r="B11" s="8" t="s">
        <v>13</v>
      </c>
      <c r="C11" s="24" t="s">
        <v>14</v>
      </c>
      <c r="D11" s="16" t="s">
        <v>51</v>
      </c>
      <c r="E11" s="26" t="s">
        <v>45</v>
      </c>
      <c r="F11" s="17" t="s">
        <v>49</v>
      </c>
      <c r="G11">
        <v>115.95</v>
      </c>
      <c r="H11" s="37">
        <f t="shared" ref="H11:H17" si="0">G11/$H$6</f>
        <v>2.6388376824655554E-2</v>
      </c>
    </row>
    <row r="12" spans="1:8" ht="15" x14ac:dyDescent="0.25">
      <c r="A12" s="8"/>
      <c r="B12" s="8" t="s">
        <v>17</v>
      </c>
      <c r="C12" s="24" t="s">
        <v>18</v>
      </c>
      <c r="D12" s="16" t="s">
        <v>51</v>
      </c>
      <c r="E12" s="26" t="s">
        <v>41</v>
      </c>
      <c r="F12" s="17" t="s">
        <v>47</v>
      </c>
      <c r="G12">
        <v>256.86</v>
      </c>
      <c r="H12" s="37">
        <f t="shared" si="0"/>
        <v>5.8457252877801E-2</v>
      </c>
    </row>
    <row r="13" spans="1:8" ht="15" x14ac:dyDescent="0.25">
      <c r="A13" s="8"/>
      <c r="B13" s="8" t="s">
        <v>19</v>
      </c>
      <c r="C13" s="24" t="s">
        <v>20</v>
      </c>
      <c r="D13" s="16" t="s">
        <v>51</v>
      </c>
      <c r="E13" s="26" t="s">
        <v>39</v>
      </c>
      <c r="F13" s="17" t="s">
        <v>42</v>
      </c>
      <c r="G13">
        <v>1368.17</v>
      </c>
      <c r="H13" s="37">
        <f t="shared" si="0"/>
        <v>0.31137374316678734</v>
      </c>
    </row>
    <row r="14" spans="1:8" ht="15" x14ac:dyDescent="0.25">
      <c r="A14" s="8"/>
      <c r="B14" s="8" t="s">
        <v>21</v>
      </c>
      <c r="C14" s="24" t="s">
        <v>22</v>
      </c>
      <c r="D14" s="16" t="s">
        <v>51</v>
      </c>
      <c r="E14" s="26" t="s">
        <v>43</v>
      </c>
      <c r="F14" s="17" t="s">
        <v>46</v>
      </c>
      <c r="G14">
        <v>499.75</v>
      </c>
      <c r="H14" s="37">
        <f t="shared" si="0"/>
        <v>0.11373515582683581</v>
      </c>
    </row>
    <row r="15" spans="1:8" ht="15" x14ac:dyDescent="0.25">
      <c r="A15" s="8"/>
      <c r="B15" s="8" t="s">
        <v>23</v>
      </c>
      <c r="C15" s="24" t="s">
        <v>24</v>
      </c>
      <c r="D15" s="16" t="s">
        <v>51</v>
      </c>
      <c r="E15" s="26" t="s">
        <v>40</v>
      </c>
      <c r="F15" s="17" t="s">
        <v>48</v>
      </c>
      <c r="G15">
        <v>689.95</v>
      </c>
      <c r="H15" s="37">
        <f t="shared" si="0"/>
        <v>0.15702165235162657</v>
      </c>
    </row>
    <row r="16" spans="1:8" ht="15" x14ac:dyDescent="0.25">
      <c r="A16" s="8"/>
      <c r="B16" s="8" t="s">
        <v>25</v>
      </c>
      <c r="C16" s="24" t="s">
        <v>26</v>
      </c>
      <c r="D16" s="16" t="s">
        <v>51</v>
      </c>
      <c r="E16" s="26" t="s">
        <v>45</v>
      </c>
      <c r="F16" s="17" t="s">
        <v>49</v>
      </c>
      <c r="G16">
        <v>115.95</v>
      </c>
      <c r="H16" s="37">
        <f t="shared" si="0"/>
        <v>2.6388376824655554E-2</v>
      </c>
    </row>
    <row r="17" spans="1:8" ht="15" x14ac:dyDescent="0.25">
      <c r="A17" s="8"/>
      <c r="B17" s="8" t="s">
        <v>27</v>
      </c>
      <c r="C17" s="24" t="s">
        <v>28</v>
      </c>
      <c r="D17" s="16" t="s">
        <v>51</v>
      </c>
      <c r="E17" s="26" t="s">
        <v>43</v>
      </c>
      <c r="F17" s="17" t="s">
        <v>46</v>
      </c>
      <c r="G17">
        <v>499.75</v>
      </c>
      <c r="H17" s="37">
        <f t="shared" si="0"/>
        <v>0.11373515582683581</v>
      </c>
    </row>
    <row r="18" spans="1:8" ht="15" x14ac:dyDescent="0.25">
      <c r="A18" s="9"/>
      <c r="B18" s="8" t="s">
        <v>15</v>
      </c>
      <c r="C18" s="24" t="s">
        <v>16</v>
      </c>
      <c r="D18" s="16" t="s">
        <v>44</v>
      </c>
      <c r="E18" s="26" t="s">
        <v>44</v>
      </c>
      <c r="F18">
        <v>0</v>
      </c>
    </row>
    <row r="19" spans="1:8" ht="15" x14ac:dyDescent="0.25">
      <c r="A19" s="10" t="s">
        <v>29</v>
      </c>
      <c r="B19" s="10"/>
      <c r="C19" s="25"/>
      <c r="D19" s="10"/>
      <c r="E19" s="11"/>
      <c r="F19" s="11"/>
      <c r="G19" s="11"/>
      <c r="H19" s="11"/>
    </row>
  </sheetData>
  <sortState ref="B11:H28">
    <sortCondition ref="D11:D28"/>
  </sortState>
  <hyperlinks>
    <hyperlink ref="B4" r:id="rId1" xr:uid="{00000000-0004-0000-0300-000000000000}"/>
  </hyperlinks>
  <pageMargins left="0.7" right="0.7" top="0.75" bottom="0.75" header="0.3" footer="0.3"/>
  <pageSetup scale="98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ESR U. CRUCH Privadas </vt:lpstr>
      <vt:lpstr>Matricula 2016 (SIES)</vt:lpstr>
      <vt:lpstr>Distancia Stgo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Roxana Acuña Molina</cp:lastModifiedBy>
  <cp:lastPrinted>2018-02-05T13:24:13Z</cp:lastPrinted>
  <dcterms:created xsi:type="dcterms:W3CDTF">2017-01-26T14:20:42Z</dcterms:created>
  <dcterms:modified xsi:type="dcterms:W3CDTF">2018-02-05T13:24:16Z</dcterms:modified>
</cp:coreProperties>
</file>