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UDAC 2008\ESR 2017\"/>
    </mc:Choice>
  </mc:AlternateContent>
  <bookViews>
    <workbookView xWindow="8565" yWindow="-285" windowWidth="13005" windowHeight="9495" xr2:uid="{00000000-000D-0000-FFFF-FFFF00000000}"/>
  </bookViews>
  <sheets>
    <sheet name="ESR U. ESTATAL (12jul17)" sheetId="1" r:id="rId1"/>
    <sheet name="Matricula 2016 (SIES)" sheetId="2" r:id="rId2"/>
    <sheet name="Distancia Stgo" sheetId="3" r:id="rId3"/>
  </sheets>
  <calcPr calcId="171027"/>
</workbook>
</file>

<file path=xl/calcChain.xml><?xml version="1.0" encoding="utf-8"?>
<calcChain xmlns="http://schemas.openxmlformats.org/spreadsheetml/2006/main">
  <c r="M7" i="2" l="1"/>
  <c r="L11" i="2" l="1"/>
  <c r="E9" i="1" l="1"/>
  <c r="F12" i="1" l="1"/>
  <c r="G12" i="1"/>
  <c r="E12" i="1"/>
  <c r="H12" i="1"/>
  <c r="H6" i="3"/>
  <c r="E16" i="1" l="1"/>
  <c r="E17" i="1"/>
  <c r="E21" i="1"/>
  <c r="E25" i="1"/>
  <c r="E15" i="1"/>
  <c r="E19" i="1"/>
  <c r="E24" i="1"/>
  <c r="E18" i="1"/>
  <c r="E22" i="1"/>
  <c r="E26" i="1"/>
  <c r="E27" i="1"/>
  <c r="E20" i="1"/>
  <c r="E28" i="1"/>
  <c r="E23" i="1"/>
  <c r="F17" i="1"/>
  <c r="F21" i="1"/>
  <c r="F25" i="1"/>
  <c r="F19" i="1"/>
  <c r="F16" i="1"/>
  <c r="F24" i="1"/>
  <c r="F18" i="1"/>
  <c r="F22" i="1"/>
  <c r="F26" i="1"/>
  <c r="F23" i="1"/>
  <c r="F15" i="1"/>
  <c r="F20" i="1"/>
  <c r="H24" i="3"/>
  <c r="H28" i="1" s="1"/>
  <c r="H23" i="3"/>
  <c r="H27" i="1" s="1"/>
  <c r="H12" i="3" l="1"/>
  <c r="H22" i="1" s="1"/>
  <c r="H13" i="3"/>
  <c r="H19" i="1" s="1"/>
  <c r="H14" i="3"/>
  <c r="H20" i="1" s="1"/>
  <c r="H15" i="3"/>
  <c r="H21" i="1" s="1"/>
  <c r="H16" i="3"/>
  <c r="H24" i="1" s="1"/>
  <c r="H17" i="3"/>
  <c r="H18" i="1" s="1"/>
  <c r="H18" i="3"/>
  <c r="H26" i="1" s="1"/>
  <c r="H19" i="3"/>
  <c r="H17" i="1" s="1"/>
  <c r="H20" i="3"/>
  <c r="H25" i="1" s="1"/>
  <c r="H21" i="3"/>
  <c r="H23" i="1" s="1"/>
  <c r="H22" i="3"/>
  <c r="H15" i="1" s="1"/>
  <c r="H11" i="3"/>
  <c r="H16" i="1" s="1"/>
  <c r="F29" i="3" l="1"/>
  <c r="L29" i="2"/>
  <c r="K29" i="2"/>
  <c r="L22" i="2"/>
  <c r="K22" i="2"/>
  <c r="L28" i="2"/>
  <c r="K28" i="2"/>
  <c r="L21" i="2"/>
  <c r="K21" i="2"/>
  <c r="L27" i="2"/>
  <c r="K27" i="2"/>
  <c r="L20" i="2"/>
  <c r="K20" i="2"/>
  <c r="L26" i="2"/>
  <c r="K26" i="2"/>
  <c r="L19" i="2"/>
  <c r="K19" i="2"/>
  <c r="L18" i="2"/>
  <c r="K18" i="2"/>
  <c r="L25" i="2"/>
  <c r="K25" i="2"/>
  <c r="L17" i="2"/>
  <c r="K17" i="2"/>
  <c r="L16" i="2"/>
  <c r="K16" i="2"/>
  <c r="L15" i="2"/>
  <c r="K15" i="2"/>
  <c r="L14" i="2"/>
  <c r="K14" i="2"/>
  <c r="L13" i="2"/>
  <c r="K13" i="2"/>
  <c r="L12" i="2"/>
  <c r="K12" i="2"/>
  <c r="K11" i="2"/>
  <c r="M19" i="2" l="1"/>
  <c r="G17" i="1" s="1"/>
  <c r="M11" i="2" l="1"/>
  <c r="G16" i="1" s="1"/>
  <c r="M23" i="2"/>
  <c r="G28" i="1" s="1"/>
  <c r="M24" i="2"/>
  <c r="G27" i="1" s="1"/>
  <c r="M22" i="2"/>
  <c r="G15" i="1" s="1"/>
  <c r="M16" i="2"/>
  <c r="G24" i="1" s="1"/>
  <c r="M21" i="2"/>
  <c r="G23" i="1" s="1"/>
  <c r="M14" i="2"/>
  <c r="G20" i="1" s="1"/>
  <c r="M20" i="2"/>
  <c r="G25" i="1" s="1"/>
  <c r="M15" i="2"/>
  <c r="G21" i="1" s="1"/>
  <c r="M18" i="2"/>
  <c r="G26" i="1" s="1"/>
  <c r="M12" i="2"/>
  <c r="G22" i="1" s="1"/>
  <c r="M17" i="2"/>
  <c r="G18" i="1" s="1"/>
  <c r="M13" i="2"/>
  <c r="G19" i="1" s="1"/>
  <c r="I16" i="1" l="1"/>
  <c r="I17" i="1"/>
  <c r="H29" i="1"/>
  <c r="E29" i="1"/>
  <c r="F29" i="1"/>
  <c r="I23" i="1" l="1"/>
  <c r="I18" i="1"/>
  <c r="I21" i="1"/>
  <c r="I15" i="1"/>
  <c r="I26" i="1"/>
  <c r="I22" i="1"/>
  <c r="I20" i="1"/>
  <c r="I19" i="1"/>
  <c r="I25" i="1"/>
  <c r="I24" i="1"/>
  <c r="I27" i="1"/>
  <c r="I28" i="1"/>
  <c r="G29" i="1" l="1"/>
  <c r="I29" i="1" l="1"/>
</calcChain>
</file>

<file path=xl/sharedStrings.xml><?xml version="1.0" encoding="utf-8"?>
<sst xmlns="http://schemas.openxmlformats.org/spreadsheetml/2006/main" count="218" uniqueCount="106">
  <si>
    <t>UBB</t>
  </si>
  <si>
    <t>ULS</t>
  </si>
  <si>
    <t>N°</t>
  </si>
  <si>
    <t>UVA</t>
  </si>
  <si>
    <t>ANT</t>
  </si>
  <si>
    <t>FRO</t>
  </si>
  <si>
    <t>MAG</t>
  </si>
  <si>
    <t>TAL</t>
  </si>
  <si>
    <t>ATA</t>
  </si>
  <si>
    <t>UTA</t>
  </si>
  <si>
    <t>UAP</t>
  </si>
  <si>
    <t>UPA</t>
  </si>
  <si>
    <t>ULA</t>
  </si>
  <si>
    <t>URY</t>
  </si>
  <si>
    <t>URO</t>
  </si>
  <si>
    <t>TIPO IES</t>
  </si>
  <si>
    <t>Cod IES</t>
  </si>
  <si>
    <t>NOMBRE IES</t>
  </si>
  <si>
    <t>Suma de TOTAL MATRICULADOS</t>
  </si>
  <si>
    <t>Suma de TOTAL MATRICULADOS PRIMER AÑO</t>
  </si>
  <si>
    <t>Suma de TES Municipal</t>
  </si>
  <si>
    <t>Suma de TES Particular Subvencionado</t>
  </si>
  <si>
    <t>Suma de TES Particular Pagado</t>
  </si>
  <si>
    <t>Suma de TOTAL TES</t>
  </si>
  <si>
    <t>% Municipal o Subvencionado SOBRE Total Con información</t>
  </si>
  <si>
    <t>CRUCH Est.</t>
  </si>
  <si>
    <t>U. DE ANTOFAGASTA</t>
  </si>
  <si>
    <t>U. DE ATACAMA</t>
  </si>
  <si>
    <t>U. DE LA FRONTERA</t>
  </si>
  <si>
    <t>U. DE MAGALLANES</t>
  </si>
  <si>
    <t>U. DE TALCA</t>
  </si>
  <si>
    <t>U. ARTURO PRAT</t>
  </si>
  <si>
    <t>U. DEL BÍO-BÍO</t>
  </si>
  <si>
    <t>UCH</t>
  </si>
  <si>
    <t>U. DE CHILE</t>
  </si>
  <si>
    <t>U. DE LOS LAGOS</t>
  </si>
  <si>
    <t>U. DE LA SERENA</t>
  </si>
  <si>
    <t>UMC</t>
  </si>
  <si>
    <t>U. METROPOLITANA DE CS. DE LA ED.</t>
  </si>
  <si>
    <t>U. DE PLAYA ANCHA DE CS. DE LA ED.</t>
  </si>
  <si>
    <t>USA</t>
  </si>
  <si>
    <t>U. DE SANTIAGO</t>
  </si>
  <si>
    <t>U. DE TARAPACÁ</t>
  </si>
  <si>
    <t>UTM</t>
  </si>
  <si>
    <t>U. TECNOLÓGICA METROPOLITANA</t>
  </si>
  <si>
    <t>U. DE VALPARAÍSO</t>
  </si>
  <si>
    <t>Total CRUCH Est.</t>
  </si>
  <si>
    <t>AÑO</t>
  </si>
  <si>
    <t>NIVEL GLOBAL</t>
  </si>
  <si>
    <t>Pregrado</t>
  </si>
  <si>
    <t>TIPO DE PLAN DE LA CARRERA</t>
  </si>
  <si>
    <t>Plan Regular</t>
  </si>
  <si>
    <t>MATRICULA 2016</t>
  </si>
  <si>
    <t>Fuente SIES:</t>
  </si>
  <si>
    <t>Km distancia Santiago</t>
  </si>
  <si>
    <t>2059.04 CH</t>
  </si>
  <si>
    <t>Arica</t>
  </si>
  <si>
    <t>Distancia entre cuidades y Santiago</t>
  </si>
  <si>
    <t>Fuente: http://servicios.vialidad.cl/Distancias/Distancias.asp</t>
  </si>
  <si>
    <t>Antofagasta</t>
  </si>
  <si>
    <t>Copiapó</t>
  </si>
  <si>
    <t>Temuco</t>
  </si>
  <si>
    <t>Punta Arenas</t>
  </si>
  <si>
    <t>Talca</t>
  </si>
  <si>
    <t>Iquique</t>
  </si>
  <si>
    <t>1368.17 CH</t>
  </si>
  <si>
    <t>Concepción</t>
  </si>
  <si>
    <t>Santiago</t>
  </si>
  <si>
    <t>Osorno</t>
  </si>
  <si>
    <t>La Serena</t>
  </si>
  <si>
    <t>Valparaíso</t>
  </si>
  <si>
    <t>499.75 CH</t>
  </si>
  <si>
    <t>803.72 CH</t>
  </si>
  <si>
    <t>1780.99 CH</t>
  </si>
  <si>
    <t>470.33 CH</t>
  </si>
  <si>
    <t>931.87 CH</t>
  </si>
  <si>
    <t>3003.69 ARG</t>
  </si>
  <si>
    <t>Rancagua</t>
  </si>
  <si>
    <t>Coyaique</t>
  </si>
  <si>
    <t>83.73 CH</t>
  </si>
  <si>
    <t>1708.48 CH</t>
  </si>
  <si>
    <t>256.86 CH</t>
  </si>
  <si>
    <t>689.95 CH</t>
  </si>
  <si>
    <t>115.95 CH</t>
  </si>
  <si>
    <t>http://www.vialidad.cl/productosyservicios/Paginas/Distancias.aspx</t>
  </si>
  <si>
    <t>Regional</t>
  </si>
  <si>
    <t>Ser Regional</t>
  </si>
  <si>
    <t>Vinculación con el medio (Acreditado)</t>
  </si>
  <si>
    <t>Universidades Estatales</t>
  </si>
  <si>
    <t>Ley Presupuesto 2017</t>
  </si>
  <si>
    <t>SIN TES</t>
  </si>
  <si>
    <t>U. DE O'HIGGINS</t>
  </si>
  <si>
    <t>Proporción</t>
  </si>
  <si>
    <t>Suma U. Estatal</t>
  </si>
  <si>
    <t>Monto ESR
U. Estatales
(M$)</t>
  </si>
  <si>
    <t xml:space="preserve">Proporción Alumnos Colegio Municipalizados y Subvencionados </t>
  </si>
  <si>
    <t>Educación Superior Regional 2017</t>
  </si>
  <si>
    <t>Ponderación</t>
  </si>
  <si>
    <t>Monto M$</t>
  </si>
  <si>
    <t>Total CRUCH Estatales</t>
  </si>
  <si>
    <t>TOTAL</t>
  </si>
  <si>
    <t>Universidad</t>
  </si>
  <si>
    <t>Proporción Distancia de Santiago)</t>
  </si>
  <si>
    <t>UdA-DFI, Santiago julio de 2017</t>
  </si>
  <si>
    <t>Código DFI</t>
  </si>
  <si>
    <t>U. DE AYSÉN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</si>
</sst>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0.0000"/>
    <numFmt numFmtId="165" formatCode="_-* #,##0.00_-;\-* #,##0.00_-;_-* &quot;-&quot;??_-;_-@_-"/>
    <numFmt numFmtId="166" formatCode="_-* #,##0_-;\-* #,##0_-;_-* &quot;-&quot;??_-;_-@_-"/>
    <numFmt numFmtId="167" formatCode="_-* #,##0.00000_-;\-* #,##0.00000_-;_-* &quot;-&quot;??_-;_-@_-"/>
    <numFmt numFmtId="168" formatCode="_-* #,##0.00\ _P_t_a_-;\-* #,##0.00\ _P_t_a_-;_-* &quot;-&quot;??\ _P_t_a_-;_-@_-"/>
    <numFmt numFmtId="169" formatCode="0.0%"/>
    <numFmt numFmtId="170" formatCode="_-* #,##0.0_-;\-* #,##0.0_-;_-* &quot;-&quot;??_-;_-@_-"/>
    <numFmt numFmtId="171" formatCode="0.000"/>
    <numFmt numFmtId="172" formatCode="0.0000000000"/>
    <numFmt numFmtId="173" formatCode="0.00000000000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4" tint="-0.249977111117893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0" tint="-0.499984740745262"/>
      <name val="Arial"/>
      <family val="2"/>
    </font>
    <font>
      <sz val="10"/>
      <color theme="3" tint="0.59999389629810485"/>
      <name val="Arial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10"/>
      <color theme="4" tint="-0.249977111117893"/>
      <name val="Arial"/>
      <family val="2"/>
    </font>
    <font>
      <sz val="10"/>
      <color theme="4" tint="-0.249977111117893"/>
      <name val="Arial"/>
      <family val="2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16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5" fillId="0" borderId="0" applyNumberFormat="0" applyFill="0" applyBorder="0" applyAlignment="0" applyProtection="0"/>
  </cellStyleXfs>
  <cellXfs count="8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10" fontId="0" fillId="0" borderId="0" xfId="2" applyNumberFormat="1" applyFont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2" xfId="0" applyNumberFormat="1" applyFont="1" applyBorder="1" applyAlignment="1">
      <alignment horizontal="center"/>
    </xf>
    <xf numFmtId="0" fontId="2" fillId="2" borderId="3" xfId="0" applyFont="1" applyFill="1" applyBorder="1"/>
    <xf numFmtId="0" fontId="2" fillId="2" borderId="3" xfId="0" applyNumberFormat="1" applyFont="1" applyFill="1" applyBorder="1" applyAlignment="1">
      <alignment horizontal="center"/>
    </xf>
    <xf numFmtId="3" fontId="2" fillId="2" borderId="3" xfId="0" applyNumberFormat="1" applyFont="1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0" xfId="0" applyFill="1"/>
    <xf numFmtId="0" fontId="4" fillId="0" borderId="0" xfId="0" applyFont="1"/>
    <xf numFmtId="0" fontId="4" fillId="0" borderId="0" xfId="0" applyNumberFormat="1" applyFont="1" applyAlignment="1">
      <alignment horizontal="right"/>
    </xf>
    <xf numFmtId="0" fontId="0" fillId="0" borderId="0" xfId="0" applyNumberFormat="1" applyAlignment="1">
      <alignment horizontal="right"/>
    </xf>
    <xf numFmtId="0" fontId="5" fillId="0" borderId="0" xfId="8"/>
    <xf numFmtId="1" fontId="0" fillId="0" borderId="0" xfId="0" applyNumberFormat="1"/>
    <xf numFmtId="0" fontId="2" fillId="2" borderId="1" xfId="0" applyFont="1" applyFill="1" applyBorder="1" applyAlignment="1">
      <alignment vertical="center" wrapText="1"/>
    </xf>
    <xf numFmtId="10" fontId="6" fillId="0" borderId="0" xfId="2" applyNumberFormat="1" applyFont="1"/>
    <xf numFmtId="0" fontId="7" fillId="0" borderId="0" xfId="0" applyFont="1" applyAlignment="1">
      <alignment horizontal="center" wrapText="1"/>
    </xf>
    <xf numFmtId="0" fontId="8" fillId="0" borderId="0" xfId="0" applyFont="1"/>
    <xf numFmtId="171" fontId="0" fillId="0" borderId="0" xfId="0" applyNumberFormat="1"/>
    <xf numFmtId="0" fontId="0" fillId="0" borderId="0" xfId="0" applyFill="1"/>
    <xf numFmtId="0" fontId="2" fillId="0" borderId="0" xfId="0" applyFont="1" applyFill="1"/>
    <xf numFmtId="0" fontId="8" fillId="0" borderId="0" xfId="0" applyFont="1" applyFill="1"/>
    <xf numFmtId="0" fontId="4" fillId="0" borderId="0" xfId="0" applyFont="1" applyFill="1"/>
    <xf numFmtId="0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10" fontId="0" fillId="0" borderId="0" xfId="2" applyNumberFormat="1" applyFont="1" applyFill="1"/>
    <xf numFmtId="1" fontId="10" fillId="0" borderId="0" xfId="0" applyNumberFormat="1" applyFont="1"/>
    <xf numFmtId="0" fontId="11" fillId="0" borderId="0" xfId="0" applyFont="1" applyFill="1"/>
    <xf numFmtId="0" fontId="10" fillId="0" borderId="0" xfId="0" applyFont="1" applyAlignment="1">
      <alignment wrapText="1"/>
    </xf>
    <xf numFmtId="172" fontId="10" fillId="0" borderId="0" xfId="2" applyNumberFormat="1" applyFont="1"/>
    <xf numFmtId="0" fontId="11" fillId="0" borderId="0" xfId="0" applyFont="1"/>
    <xf numFmtId="0" fontId="10" fillId="0" borderId="0" xfId="0" applyFont="1"/>
    <xf numFmtId="164" fontId="3" fillId="0" borderId="0" xfId="0" applyNumberFormat="1" applyFont="1" applyFill="1"/>
    <xf numFmtId="0" fontId="10" fillId="0" borderId="0" xfId="0" applyFont="1" applyAlignment="1">
      <alignment horizontal="center" vertical="center"/>
    </xf>
    <xf numFmtId="173" fontId="3" fillId="0" borderId="0" xfId="0" applyNumberFormat="1" applyFont="1" applyFill="1"/>
    <xf numFmtId="0" fontId="9" fillId="4" borderId="0" xfId="0" applyFont="1" applyFill="1"/>
    <xf numFmtId="0" fontId="12" fillId="4" borderId="0" xfId="0" applyFont="1" applyFill="1"/>
    <xf numFmtId="0" fontId="12" fillId="4" borderId="0" xfId="0" applyFont="1" applyFill="1" applyBorder="1"/>
    <xf numFmtId="0" fontId="14" fillId="4" borderId="0" xfId="0" applyFont="1" applyFill="1"/>
    <xf numFmtId="164" fontId="13" fillId="4" borderId="0" xfId="0" applyNumberFormat="1" applyFont="1" applyFill="1" applyBorder="1"/>
    <xf numFmtId="4" fontId="13" fillId="4" borderId="0" xfId="0" applyNumberFormat="1" applyFont="1" applyFill="1" applyBorder="1"/>
    <xf numFmtId="169" fontId="15" fillId="4" borderId="4" xfId="2" applyNumberFormat="1" applyFont="1" applyFill="1" applyBorder="1" applyAlignment="1">
      <alignment horizontal="center" vertical="center"/>
    </xf>
    <xf numFmtId="164" fontId="13" fillId="4" borderId="0" xfId="0" applyNumberFormat="1" applyFont="1" applyFill="1" applyBorder="1" applyAlignment="1">
      <alignment horizontal="right"/>
    </xf>
    <xf numFmtId="170" fontId="12" fillId="4" borderId="4" xfId="1" applyNumberFormat="1" applyFont="1" applyFill="1" applyBorder="1" applyAlignment="1">
      <alignment vertical="center"/>
    </xf>
    <xf numFmtId="164" fontId="14" fillId="4" borderId="0" xfId="0" applyNumberFormat="1" applyFont="1" applyFill="1" applyBorder="1" applyAlignment="1">
      <alignment horizontal="center" vertical="center" wrapText="1"/>
    </xf>
    <xf numFmtId="170" fontId="12" fillId="4" borderId="0" xfId="1" applyNumberFormat="1" applyFont="1" applyFill="1" applyBorder="1" applyAlignment="1">
      <alignment vertical="center"/>
    </xf>
    <xf numFmtId="0" fontId="13" fillId="0" borderId="12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164" fontId="14" fillId="0" borderId="10" xfId="0" applyNumberFormat="1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top" wrapText="1"/>
    </xf>
    <xf numFmtId="0" fontId="12" fillId="4" borderId="0" xfId="0" applyFont="1" applyFill="1" applyAlignment="1">
      <alignment vertical="top"/>
    </xf>
    <xf numFmtId="0" fontId="13" fillId="0" borderId="13" xfId="0" applyFont="1" applyBorder="1" applyAlignment="1">
      <alignment horizontal="center"/>
    </xf>
    <xf numFmtId="170" fontId="12" fillId="0" borderId="4" xfId="1" applyNumberFormat="1" applyFont="1" applyFill="1" applyBorder="1"/>
    <xf numFmtId="170" fontId="14" fillId="0" borderId="7" xfId="1" applyNumberFormat="1" applyFont="1" applyFill="1" applyBorder="1"/>
    <xf numFmtId="170" fontId="14" fillId="4" borderId="0" xfId="1" applyNumberFormat="1" applyFont="1" applyFill="1" applyBorder="1"/>
    <xf numFmtId="0" fontId="13" fillId="4" borderId="0" xfId="0" applyFont="1" applyFill="1" applyBorder="1"/>
    <xf numFmtId="169" fontId="13" fillId="4" borderId="0" xfId="2" applyNumberFormat="1" applyFont="1" applyFill="1" applyBorder="1" applyAlignment="1">
      <alignment horizontal="center"/>
    </xf>
    <xf numFmtId="170" fontId="12" fillId="4" borderId="0" xfId="1" applyNumberFormat="1" applyFont="1" applyFill="1" applyBorder="1"/>
    <xf numFmtId="0" fontId="16" fillId="4" borderId="0" xfId="0" applyFont="1" applyFill="1"/>
    <xf numFmtId="169" fontId="12" fillId="4" borderId="5" xfId="2" applyNumberFormat="1" applyFont="1" applyFill="1" applyBorder="1" applyAlignment="1">
      <alignment horizontal="left" vertical="center"/>
    </xf>
    <xf numFmtId="169" fontId="12" fillId="4" borderId="11" xfId="2" applyNumberFormat="1" applyFont="1" applyFill="1" applyBorder="1" applyAlignment="1">
      <alignment horizontal="left" vertical="center"/>
    </xf>
    <xf numFmtId="164" fontId="14" fillId="4" borderId="5" xfId="0" applyNumberFormat="1" applyFont="1" applyFill="1" applyBorder="1" applyAlignment="1">
      <alignment horizontal="left" vertical="center"/>
    </xf>
    <xf numFmtId="164" fontId="14" fillId="4" borderId="11" xfId="0" applyNumberFormat="1" applyFont="1" applyFill="1" applyBorder="1" applyAlignment="1">
      <alignment horizontal="left" vertical="center"/>
    </xf>
    <xf numFmtId="166" fontId="14" fillId="4" borderId="11" xfId="1" applyNumberFormat="1" applyFont="1" applyFill="1" applyBorder="1" applyAlignment="1">
      <alignment vertical="center"/>
    </xf>
    <xf numFmtId="169" fontId="13" fillId="0" borderId="14" xfId="2" applyNumberFormat="1" applyFont="1" applyFill="1" applyBorder="1" applyAlignment="1">
      <alignment horizontal="left" vertical="center"/>
    </xf>
    <xf numFmtId="169" fontId="13" fillId="0" borderId="15" xfId="2" applyNumberFormat="1" applyFont="1" applyFill="1" applyBorder="1" applyAlignment="1">
      <alignment horizontal="left" vertical="center"/>
    </xf>
    <xf numFmtId="169" fontId="13" fillId="0" borderId="16" xfId="2" applyNumberFormat="1" applyFont="1" applyFill="1" applyBorder="1" applyAlignment="1">
      <alignment horizontal="left" vertical="center"/>
    </xf>
    <xf numFmtId="170" fontId="14" fillId="0" borderId="6" xfId="1" applyNumberFormat="1" applyFont="1" applyFill="1" applyBorder="1" applyAlignment="1">
      <alignment vertical="center"/>
    </xf>
    <xf numFmtId="170" fontId="14" fillId="0" borderId="8" xfId="1" applyNumberFormat="1" applyFont="1" applyFill="1" applyBorder="1" applyAlignment="1">
      <alignment vertical="center"/>
    </xf>
    <xf numFmtId="170" fontId="14" fillId="4" borderId="0" xfId="1" applyNumberFormat="1" applyFont="1" applyFill="1" applyBorder="1" applyAlignment="1">
      <alignment vertical="center"/>
    </xf>
    <xf numFmtId="0" fontId="12" fillId="4" borderId="0" xfId="0" applyFont="1" applyFill="1" applyAlignment="1">
      <alignment vertical="center"/>
    </xf>
    <xf numFmtId="169" fontId="17" fillId="0" borderId="4" xfId="2" applyNumberFormat="1" applyFont="1" applyFill="1" applyBorder="1" applyAlignment="1">
      <alignment horizontal="center"/>
    </xf>
    <xf numFmtId="0" fontId="13" fillId="4" borderId="4" xfId="0" applyFont="1" applyFill="1" applyBorder="1"/>
  </cellXfs>
  <cellStyles count="9">
    <cellStyle name="Hipervínculo" xfId="8" builtinId="8"/>
    <cellStyle name="Millares" xfId="1" builtinId="3"/>
    <cellStyle name="Millares 2" xfId="3" xr:uid="{00000000-0005-0000-0000-000002000000}"/>
    <cellStyle name="Millares 3" xfId="4" xr:uid="{00000000-0005-0000-0000-000003000000}"/>
    <cellStyle name="Normal" xfId="0" builtinId="0"/>
    <cellStyle name="Normal 2" xfId="7" xr:uid="{00000000-0005-0000-0000-000005000000}"/>
    <cellStyle name="Normal 4" xfId="5" xr:uid="{00000000-0005-0000-0000-000006000000}"/>
    <cellStyle name="Normal 6 3" xfId="6" xr:uid="{00000000-0005-0000-0000-000007000000}"/>
    <cellStyle name="Porcentaje" xfId="2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1095375</xdr:colOff>
      <xdr:row>5</xdr:row>
      <xdr:rowOff>104775</xdr:rowOff>
    </xdr:to>
    <xdr:pic>
      <xdr:nvPicPr>
        <xdr:cNvPr id="3" name="Imagen 2" descr="logo-mineduc-oficial">
          <a:extLst>
            <a:ext uri="{FF2B5EF4-FFF2-40B4-BE49-F238E27FC236}">
              <a16:creationId xmlns:a16="http://schemas.microsoft.com/office/drawing/2014/main" id="{A2B400EC-1252-4929-AA9D-FE9FF6D49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9537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vialidad.cl/productosyservicios/Paginas/Distancias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J30"/>
  <sheetViews>
    <sheetView tabSelected="1" zoomScaleNormal="100" workbookViewId="0">
      <selection activeCell="H4" sqref="H4"/>
    </sheetView>
  </sheetViews>
  <sheetFormatPr baseColWidth="10" defaultRowHeight="12.75" x14ac:dyDescent="0.2"/>
  <cols>
    <col min="1" max="1" width="16.7109375" style="45" customWidth="1"/>
    <col min="2" max="2" width="5.140625" style="45" customWidth="1"/>
    <col min="3" max="3" width="28.7109375" style="45" customWidth="1"/>
    <col min="4" max="4" width="6.7109375" style="47" customWidth="1"/>
    <col min="5" max="6" width="12.7109375" style="45" customWidth="1"/>
    <col min="7" max="7" width="16.140625" style="45" customWidth="1"/>
    <col min="8" max="8" width="13.5703125" style="45" customWidth="1"/>
    <col min="9" max="9" width="15" style="45" customWidth="1"/>
    <col min="10" max="10" width="8.140625" style="46" customWidth="1"/>
    <col min="11" max="16384" width="11.42578125" style="45"/>
  </cols>
  <sheetData>
    <row r="5" spans="2:10" ht="19.5" x14ac:dyDescent="0.3">
      <c r="C5" s="68" t="s">
        <v>96</v>
      </c>
    </row>
    <row r="6" spans="2:10" ht="19.5" x14ac:dyDescent="0.3">
      <c r="C6" s="68" t="s">
        <v>88</v>
      </c>
    </row>
    <row r="7" spans="2:10" x14ac:dyDescent="0.2">
      <c r="C7" s="44" t="s">
        <v>103</v>
      </c>
    </row>
    <row r="8" spans="2:10" x14ac:dyDescent="0.2">
      <c r="C8" s="47"/>
    </row>
    <row r="9" spans="2:10" ht="17.25" customHeight="1" x14ac:dyDescent="0.2">
      <c r="C9" s="71" t="s">
        <v>89</v>
      </c>
      <c r="D9" s="72"/>
      <c r="E9" s="73">
        <f>4241130+606047</f>
        <v>4847177</v>
      </c>
      <c r="F9" s="46"/>
      <c r="G9" s="46"/>
      <c r="H9" s="46"/>
      <c r="I9" s="46"/>
    </row>
    <row r="10" spans="2:10" x14ac:dyDescent="0.2">
      <c r="C10" s="47"/>
      <c r="E10" s="49"/>
      <c r="F10" s="49"/>
      <c r="G10" s="49"/>
      <c r="H10" s="49"/>
      <c r="I10" s="48"/>
      <c r="J10" s="48"/>
    </row>
    <row r="11" spans="2:10" ht="15" x14ac:dyDescent="0.2">
      <c r="C11" s="69" t="s">
        <v>97</v>
      </c>
      <c r="D11" s="70"/>
      <c r="E11" s="50">
        <v>0.25</v>
      </c>
      <c r="F11" s="50">
        <v>0.25</v>
      </c>
      <c r="G11" s="50">
        <v>0.3</v>
      </c>
      <c r="H11" s="50">
        <v>0.2</v>
      </c>
      <c r="I11" s="51"/>
      <c r="J11" s="51"/>
    </row>
    <row r="12" spans="2:10" ht="21.75" customHeight="1" x14ac:dyDescent="0.2">
      <c r="C12" s="69" t="s">
        <v>98</v>
      </c>
      <c r="D12" s="70"/>
      <c r="E12" s="52">
        <f>$E$9*E11</f>
        <v>1211794.25</v>
      </c>
      <c r="F12" s="52">
        <f t="shared" ref="F12:H12" si="0">$E$9*F11</f>
        <v>1211794.25</v>
      </c>
      <c r="G12" s="52">
        <f t="shared" si="0"/>
        <v>1454153.0999999999</v>
      </c>
      <c r="H12" s="52">
        <f t="shared" si="0"/>
        <v>969435.4</v>
      </c>
      <c r="I12" s="46"/>
      <c r="J12" s="53"/>
    </row>
    <row r="13" spans="2:10" ht="24" customHeight="1" thickBot="1" x14ac:dyDescent="0.25">
      <c r="D13" s="48"/>
      <c r="E13" s="54"/>
      <c r="F13" s="54"/>
      <c r="G13" s="54"/>
      <c r="H13" s="54"/>
      <c r="I13" s="46"/>
      <c r="J13" s="53"/>
    </row>
    <row r="14" spans="2:10" s="60" customFormat="1" ht="51" x14ac:dyDescent="0.2">
      <c r="B14" s="55" t="s">
        <v>2</v>
      </c>
      <c r="C14" s="56" t="s">
        <v>101</v>
      </c>
      <c r="D14" s="57" t="s">
        <v>104</v>
      </c>
      <c r="E14" s="57" t="s">
        <v>86</v>
      </c>
      <c r="F14" s="57" t="s">
        <v>87</v>
      </c>
      <c r="G14" s="57" t="s">
        <v>95</v>
      </c>
      <c r="H14" s="57" t="s">
        <v>102</v>
      </c>
      <c r="I14" s="58" t="s">
        <v>94</v>
      </c>
      <c r="J14" s="59"/>
    </row>
    <row r="15" spans="2:10" ht="15.75" customHeight="1" x14ac:dyDescent="0.2">
      <c r="B15" s="61">
        <v>1</v>
      </c>
      <c r="C15" s="82" t="s">
        <v>45</v>
      </c>
      <c r="D15" s="81" t="s">
        <v>3</v>
      </c>
      <c r="E15" s="62">
        <f>$E$12/14</f>
        <v>86556.732142857145</v>
      </c>
      <c r="F15" s="62">
        <f>$F$12/12</f>
        <v>100982.85416666667</v>
      </c>
      <c r="G15" s="62">
        <f>VLOOKUP($D$15:$D$28,'Matricula 2016 (SIES)'!$B$11:$M$28,12,0)*$G$12</f>
        <v>110141.58530253221</v>
      </c>
      <c r="H15" s="62">
        <f>VLOOKUP($D$15:$D$28,'Distancia Stgo'!$B$11:$H$24,7,0)*$H$12</f>
        <v>8093.4727651982057</v>
      </c>
      <c r="I15" s="63">
        <f>ROUND(SUM(E15:H15),0)</f>
        <v>305775</v>
      </c>
      <c r="J15" s="64"/>
    </row>
    <row r="16" spans="2:10" ht="15.75" customHeight="1" x14ac:dyDescent="0.2">
      <c r="B16" s="61">
        <v>2</v>
      </c>
      <c r="C16" s="82" t="s">
        <v>26</v>
      </c>
      <c r="D16" s="81" t="s">
        <v>4</v>
      </c>
      <c r="E16" s="62">
        <f>$E$12/14</f>
        <v>86556.732142857145</v>
      </c>
      <c r="F16" s="62">
        <f>$F$12/12</f>
        <v>100982.85416666667</v>
      </c>
      <c r="G16" s="62">
        <f>VLOOKUP($D$15:$D$28,'Matricula 2016 (SIES)'!$B$11:$M$28,12,0)*$G$12</f>
        <v>111913.2632367107</v>
      </c>
      <c r="H16" s="62">
        <f>VLOOKUP($D$15:$D$28,'Distancia Stgo'!$B$11:$H$24,7,0)*$H$12</f>
        <v>95500.186573188694</v>
      </c>
      <c r="I16" s="63">
        <f>ROUND(SUM(E16:H16),0)</f>
        <v>394953</v>
      </c>
      <c r="J16" s="64"/>
    </row>
    <row r="17" spans="2:10" ht="15.75" customHeight="1" x14ac:dyDescent="0.2">
      <c r="B17" s="61">
        <v>3</v>
      </c>
      <c r="C17" s="82" t="s">
        <v>36</v>
      </c>
      <c r="D17" s="81" t="s">
        <v>1</v>
      </c>
      <c r="E17" s="62">
        <f>$E$12/14</f>
        <v>86556.732142857145</v>
      </c>
      <c r="F17" s="62">
        <f>$F$12/12</f>
        <v>100982.85416666667</v>
      </c>
      <c r="G17" s="62">
        <f>VLOOKUP($D$15:$D$28,'Matricula 2016 (SIES)'!$B$11:$M$28,12,0)*$G$12</f>
        <v>124740.0734939276</v>
      </c>
      <c r="H17" s="62">
        <f>VLOOKUP($D$15:$D$28,'Distancia Stgo'!$B$11:$H$24,7,0)*$H$12</f>
        <v>32829.694227302047</v>
      </c>
      <c r="I17" s="63">
        <f>ROUND(SUM(E17:H17),0)</f>
        <v>345109</v>
      </c>
      <c r="J17" s="64"/>
    </row>
    <row r="18" spans="2:10" ht="15.75" customHeight="1" x14ac:dyDescent="0.2">
      <c r="B18" s="61">
        <v>4</v>
      </c>
      <c r="C18" s="82" t="s">
        <v>32</v>
      </c>
      <c r="D18" s="81" t="s">
        <v>0</v>
      </c>
      <c r="E18" s="62">
        <f>$E$12/14</f>
        <v>86556.732142857145</v>
      </c>
      <c r="F18" s="62">
        <f>$F$12/12</f>
        <v>100982.85416666667</v>
      </c>
      <c r="G18" s="62">
        <f>VLOOKUP($D$15:$D$28,'Matricula 2016 (SIES)'!$B$11:$M$28,12,0)*$G$12</f>
        <v>124268.47676101241</v>
      </c>
      <c r="H18" s="62">
        <f>VLOOKUP($D$15:$D$28,'Distancia Stgo'!$B$11:$H$24,7,0)*$H$12</f>
        <v>34883.251525724911</v>
      </c>
      <c r="I18" s="63">
        <f>ROUND(SUM(E18:H18),0)</f>
        <v>346691</v>
      </c>
      <c r="J18" s="64"/>
    </row>
    <row r="19" spans="2:10" ht="15.75" customHeight="1" x14ac:dyDescent="0.2">
      <c r="B19" s="61">
        <v>5</v>
      </c>
      <c r="C19" s="82" t="s">
        <v>28</v>
      </c>
      <c r="D19" s="81" t="s">
        <v>5</v>
      </c>
      <c r="E19" s="62">
        <f>$E$12/14</f>
        <v>86556.732142857145</v>
      </c>
      <c r="F19" s="62">
        <f>$F$12/12</f>
        <v>100982.85416666667</v>
      </c>
      <c r="G19" s="62">
        <f>VLOOKUP($D$15:$D$28,'Matricula 2016 (SIES)'!$B$11:$M$28,12,0)*$G$12</f>
        <v>120847.41087978102</v>
      </c>
      <c r="H19" s="62">
        <f>VLOOKUP($D$15:$D$28,'Distancia Stgo'!$B$11:$H$24,7,0)*$H$12</f>
        <v>48159.478519607612</v>
      </c>
      <c r="I19" s="63">
        <f>ROUND(SUM(E19:H19),0)</f>
        <v>356546</v>
      </c>
      <c r="J19" s="64"/>
    </row>
    <row r="20" spans="2:10" ht="15.75" customHeight="1" x14ac:dyDescent="0.2">
      <c r="B20" s="61">
        <v>6</v>
      </c>
      <c r="C20" s="82" t="s">
        <v>29</v>
      </c>
      <c r="D20" s="81" t="s">
        <v>6</v>
      </c>
      <c r="E20" s="62">
        <f>$E$12/14</f>
        <v>86556.732142857145</v>
      </c>
      <c r="F20" s="62">
        <f>$F$12/12</f>
        <v>100982.85416666667</v>
      </c>
      <c r="G20" s="62">
        <f>VLOOKUP($D$15:$D$28,'Matricula 2016 (SIES)'!$B$11:$M$28,12,0)*$G$12</f>
        <v>119150.817325907</v>
      </c>
      <c r="H20" s="62">
        <f>VLOOKUP($D$15:$D$28,'Distancia Stgo'!$B$11:$H$24,7,0)*$H$12</f>
        <v>209661.77843982924</v>
      </c>
      <c r="I20" s="63">
        <f>ROUND(SUM(E20:H20),0)</f>
        <v>516352</v>
      </c>
      <c r="J20" s="64"/>
    </row>
    <row r="21" spans="2:10" ht="15.75" customHeight="1" x14ac:dyDescent="0.2">
      <c r="B21" s="61">
        <v>7</v>
      </c>
      <c r="C21" s="82" t="s">
        <v>30</v>
      </c>
      <c r="D21" s="81" t="s">
        <v>7</v>
      </c>
      <c r="E21" s="62">
        <f>$E$12/14</f>
        <v>86556.732142857145</v>
      </c>
      <c r="F21" s="62">
        <f>$F$12/12</f>
        <v>100982.85416666667</v>
      </c>
      <c r="G21" s="62">
        <f>VLOOKUP($D$15:$D$28,'Matricula 2016 (SIES)'!$B$11:$M$28,12,0)*$G$12</f>
        <v>117452.76378491345</v>
      </c>
      <c r="H21" s="62">
        <f>VLOOKUP($D$15:$D$28,'Distancia Stgo'!$B$11:$H$24,7,0)*$H$12</f>
        <v>17929.18856807944</v>
      </c>
      <c r="I21" s="63">
        <f>ROUND(SUM(E21:H21),0)</f>
        <v>322922</v>
      </c>
      <c r="J21" s="64"/>
    </row>
    <row r="22" spans="2:10" ht="15.75" customHeight="1" x14ac:dyDescent="0.2">
      <c r="B22" s="61">
        <v>8</v>
      </c>
      <c r="C22" s="82" t="s">
        <v>27</v>
      </c>
      <c r="D22" s="81" t="s">
        <v>8</v>
      </c>
      <c r="E22" s="62">
        <f>$E$12/14</f>
        <v>86556.732142857145</v>
      </c>
      <c r="F22" s="62">
        <f>$F$12/12</f>
        <v>100982.85416666667</v>
      </c>
      <c r="G22" s="62">
        <f>VLOOKUP($D$15:$D$28,'Matricula 2016 (SIES)'!$B$11:$M$28,12,0)*$G$12</f>
        <v>125001.6789397196</v>
      </c>
      <c r="H22" s="62">
        <f>VLOOKUP($D$15:$D$28,'Distancia Stgo'!$B$11:$H$24,7,0)*$H$12</f>
        <v>56100.78422462356</v>
      </c>
      <c r="I22" s="63">
        <f>ROUND(SUM(E22:H22),0)</f>
        <v>368642</v>
      </c>
      <c r="J22" s="64"/>
    </row>
    <row r="23" spans="2:10" ht="15.75" customHeight="1" x14ac:dyDescent="0.2">
      <c r="B23" s="61">
        <v>9</v>
      </c>
      <c r="C23" s="82" t="s">
        <v>42</v>
      </c>
      <c r="D23" s="81" t="s">
        <v>9</v>
      </c>
      <c r="E23" s="62">
        <f>$E$12/14</f>
        <v>86556.732142857145</v>
      </c>
      <c r="F23" s="62">
        <f>$F$12/12</f>
        <v>100982.85416666667</v>
      </c>
      <c r="G23" s="62">
        <f>VLOOKUP($D$15:$D$28,'Matricula 2016 (SIES)'!$B$11:$M$28,12,0)*$G$12</f>
        <v>123580.94994650201</v>
      </c>
      <c r="H23" s="62">
        <f>VLOOKUP($D$15:$D$28,'Distancia Stgo'!$B$11:$H$24,7,0)*$H$12</f>
        <v>143723.88238424936</v>
      </c>
      <c r="I23" s="63">
        <f>ROUND(SUM(E23:H23),0)</f>
        <v>454844</v>
      </c>
      <c r="J23" s="64"/>
    </row>
    <row r="24" spans="2:10" ht="15.75" customHeight="1" x14ac:dyDescent="0.2">
      <c r="B24" s="61">
        <v>10</v>
      </c>
      <c r="C24" s="82" t="s">
        <v>31</v>
      </c>
      <c r="D24" s="81" t="s">
        <v>10</v>
      </c>
      <c r="E24" s="62">
        <f>$E$12/14</f>
        <v>86556.732142857145</v>
      </c>
      <c r="F24" s="62">
        <f>$F$12/12</f>
        <v>100982.85416666667</v>
      </c>
      <c r="G24" s="62">
        <f>VLOOKUP($D$15:$D$28,'Matricula 2016 (SIES)'!$B$11:$M$28,12,0)*$G$12</f>
        <v>126845.5139107935</v>
      </c>
      <c r="H24" s="62">
        <f>VLOOKUP($D$15:$D$28,'Distancia Stgo'!$B$11:$H$24,7,0)*$H$12</f>
        <v>124315.60207063693</v>
      </c>
      <c r="I24" s="63">
        <f>ROUND(SUM(E24:H24),0)</f>
        <v>438701</v>
      </c>
      <c r="J24" s="64"/>
    </row>
    <row r="25" spans="2:10" ht="15.75" customHeight="1" x14ac:dyDescent="0.2">
      <c r="B25" s="61">
        <v>11</v>
      </c>
      <c r="C25" s="82" t="s">
        <v>39</v>
      </c>
      <c r="D25" s="81" t="s">
        <v>11</v>
      </c>
      <c r="E25" s="62">
        <f>$E$12/14</f>
        <v>86556.732142857145</v>
      </c>
      <c r="F25" s="62">
        <f>$F$12/12</f>
        <v>100982.85416666667</v>
      </c>
      <c r="G25" s="62">
        <f>VLOOKUP($D$15:$D$28,'Matricula 2016 (SIES)'!$B$11:$M$28,12,0)*$G$12</f>
        <v>123425.81877958935</v>
      </c>
      <c r="H25" s="62">
        <f>VLOOKUP($D$15:$D$28,'Distancia Stgo'!$B$11:$H$24,7,0)*$H$12</f>
        <v>8093.4727651982057</v>
      </c>
      <c r="I25" s="63">
        <f>ROUND(SUM(E25:H25),0)</f>
        <v>319059</v>
      </c>
      <c r="J25" s="64"/>
    </row>
    <row r="26" spans="2:10" ht="15.75" customHeight="1" x14ac:dyDescent="0.2">
      <c r="B26" s="61">
        <v>12</v>
      </c>
      <c r="C26" s="82" t="s">
        <v>35</v>
      </c>
      <c r="D26" s="81" t="s">
        <v>12</v>
      </c>
      <c r="E26" s="62">
        <f>$E$12/14</f>
        <v>86556.732142857145</v>
      </c>
      <c r="F26" s="62">
        <f>$F$12/12</f>
        <v>100982.85416666667</v>
      </c>
      <c r="G26" s="62">
        <f>VLOOKUP($D$15:$D$28,'Matricula 2016 (SIES)'!$B$11:$M$28,12,0)*$G$12</f>
        <v>126784.74763861096</v>
      </c>
      <c r="H26" s="62">
        <f>VLOOKUP($D$15:$D$28,'Distancia Stgo'!$B$11:$H$24,7,0)*$H$12</f>
        <v>65045.834115612357</v>
      </c>
      <c r="I26" s="63">
        <f>ROUND(SUM(E26:H26),0)</f>
        <v>379370</v>
      </c>
      <c r="J26" s="64"/>
    </row>
    <row r="27" spans="2:10" ht="15.75" customHeight="1" x14ac:dyDescent="0.2">
      <c r="B27" s="61">
        <v>13</v>
      </c>
      <c r="C27" s="82" t="s">
        <v>105</v>
      </c>
      <c r="D27" s="81" t="s">
        <v>13</v>
      </c>
      <c r="E27" s="62">
        <f>$E$12/14</f>
        <v>86556.732142857145</v>
      </c>
      <c r="F27" s="62">
        <v>0</v>
      </c>
      <c r="G27" s="62">
        <f>VLOOKUP($D$15:$D$28,'Matricula 2016 (SIES)'!$B$11:$M$28,12,0)*$G$12</f>
        <v>0</v>
      </c>
      <c r="H27" s="62">
        <f>VLOOKUP($D$15:$D$28,'Distancia Stgo'!$B$11:$H$24,7,0)*$H$12</f>
        <v>119254.30228448324</v>
      </c>
      <c r="I27" s="63">
        <f>ROUND(SUM(E27:H27),0)</f>
        <v>205811</v>
      </c>
      <c r="J27" s="64"/>
    </row>
    <row r="28" spans="2:10" ht="15.75" customHeight="1" x14ac:dyDescent="0.2">
      <c r="B28" s="61">
        <v>14</v>
      </c>
      <c r="C28" s="82" t="s">
        <v>91</v>
      </c>
      <c r="D28" s="81" t="s">
        <v>14</v>
      </c>
      <c r="E28" s="62">
        <f>$E$12/14</f>
        <v>86556.732142857145</v>
      </c>
      <c r="F28" s="62">
        <v>0</v>
      </c>
      <c r="G28" s="62">
        <f>VLOOKUP($D$15:$D$28,'Matricula 2016 (SIES)'!$B$11:$M$28,12,0)*$G$12</f>
        <v>0</v>
      </c>
      <c r="H28" s="62">
        <f>VLOOKUP($D$15:$D$28,'Distancia Stgo'!$B$11:$H$24,7,0)*$H$12</f>
        <v>5844.4715362660263</v>
      </c>
      <c r="I28" s="63">
        <f>ROUND(SUM(E28:H28),0)</f>
        <v>92401</v>
      </c>
      <c r="J28" s="64"/>
    </row>
    <row r="29" spans="2:10" s="80" customFormat="1" ht="24" customHeight="1" thickBot="1" x14ac:dyDescent="0.25">
      <c r="B29" s="74" t="s">
        <v>100</v>
      </c>
      <c r="C29" s="75"/>
      <c r="D29" s="76"/>
      <c r="E29" s="77">
        <f t="shared" ref="E29:I29" si="1">SUM(E15:E28)</f>
        <v>1211794.25</v>
      </c>
      <c r="F29" s="77">
        <f t="shared" si="1"/>
        <v>1211794.25</v>
      </c>
      <c r="G29" s="77">
        <f t="shared" si="1"/>
        <v>1454153.0999999996</v>
      </c>
      <c r="H29" s="77">
        <f t="shared" si="1"/>
        <v>969435.39999999979</v>
      </c>
      <c r="I29" s="78">
        <f t="shared" si="1"/>
        <v>4847176</v>
      </c>
      <c r="J29" s="79"/>
    </row>
    <row r="30" spans="2:10" ht="15.75" customHeight="1" x14ac:dyDescent="0.2">
      <c r="B30" s="65"/>
      <c r="C30" s="65"/>
      <c r="D30" s="66"/>
      <c r="E30" s="64"/>
      <c r="F30" s="64"/>
      <c r="G30" s="64"/>
      <c r="H30" s="64"/>
      <c r="I30" s="67"/>
      <c r="J30" s="64"/>
    </row>
  </sheetData>
  <sortState ref="B15:I28">
    <sortCondition ref="B15:B28"/>
  </sortState>
  <mergeCells count="4">
    <mergeCell ref="B29:D29"/>
    <mergeCell ref="C9:D9"/>
    <mergeCell ref="C11:D11"/>
    <mergeCell ref="C12:D12"/>
  </mergeCells>
  <pageMargins left="0.70866141732283472" right="0.70866141732283472" top="0.74803149606299213" bottom="0.74803149606299213" header="0.31496062992125984" footer="0.31496062992125984"/>
  <pageSetup paperSize="14" scale="75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9"/>
  <sheetViews>
    <sheetView zoomScaleNormal="100" workbookViewId="0">
      <selection activeCell="I31" sqref="I31"/>
    </sheetView>
  </sheetViews>
  <sheetFormatPr baseColWidth="10" defaultRowHeight="12.75" x14ac:dyDescent="0.2"/>
  <cols>
    <col min="1" max="1" width="11.28515625" customWidth="1"/>
    <col min="2" max="2" width="6.140625" customWidth="1"/>
    <col min="3" max="3" width="29" bestFit="1" customWidth="1"/>
    <col min="4" max="4" width="11.5703125" bestFit="1" customWidth="1"/>
    <col min="11" max="11" width="6.5703125" bestFit="1" customWidth="1"/>
    <col min="12" max="12" width="14.7109375" bestFit="1" customWidth="1"/>
    <col min="13" max="13" width="13.42578125" bestFit="1" customWidth="1"/>
  </cols>
  <sheetData>
    <row r="1" spans="1:13" x14ac:dyDescent="0.2">
      <c r="A1" s="18" t="s">
        <v>52</v>
      </c>
    </row>
    <row r="2" spans="1:13" x14ac:dyDescent="0.2">
      <c r="A2" s="18" t="s">
        <v>53</v>
      </c>
    </row>
    <row r="4" spans="1:13" x14ac:dyDescent="0.2">
      <c r="A4" s="15" t="s">
        <v>47</v>
      </c>
      <c r="B4" s="17"/>
      <c r="C4" s="17"/>
      <c r="D4" s="16">
        <v>2016</v>
      </c>
    </row>
    <row r="5" spans="1:13" x14ac:dyDescent="0.2">
      <c r="A5" s="15" t="s">
        <v>48</v>
      </c>
      <c r="B5" s="17"/>
      <c r="C5" s="17"/>
      <c r="D5" s="15" t="s">
        <v>49</v>
      </c>
    </row>
    <row r="6" spans="1:13" x14ac:dyDescent="0.2">
      <c r="A6" s="15" t="s">
        <v>50</v>
      </c>
      <c r="B6" s="17"/>
      <c r="C6" s="17"/>
      <c r="D6" s="15" t="s">
        <v>51</v>
      </c>
    </row>
    <row r="7" spans="1:13" x14ac:dyDescent="0.2">
      <c r="L7" s="39" t="s">
        <v>93</v>
      </c>
      <c r="M7" s="41">
        <f>SUM(L11:L24)</f>
        <v>11.311934842842359</v>
      </c>
    </row>
    <row r="8" spans="1:13" x14ac:dyDescent="0.2">
      <c r="G8" s="28"/>
      <c r="H8" s="28"/>
      <c r="I8" s="28"/>
      <c r="J8" s="28"/>
      <c r="K8" s="28"/>
      <c r="L8" s="28"/>
      <c r="M8" s="28"/>
    </row>
    <row r="9" spans="1:13" x14ac:dyDescent="0.2">
      <c r="A9" s="1"/>
      <c r="B9" s="25">
        <v>1</v>
      </c>
      <c r="C9" s="25">
        <v>2</v>
      </c>
      <c r="D9" s="25">
        <v>3</v>
      </c>
      <c r="E9" s="25">
        <v>4</v>
      </c>
      <c r="F9" s="25">
        <v>5</v>
      </c>
      <c r="G9" s="25">
        <v>6</v>
      </c>
      <c r="H9" s="25">
        <v>7</v>
      </c>
      <c r="I9" s="25">
        <v>8</v>
      </c>
      <c r="J9" s="25">
        <v>9</v>
      </c>
      <c r="K9" s="25">
        <v>10</v>
      </c>
      <c r="L9" s="25">
        <v>11</v>
      </c>
      <c r="M9" s="25">
        <v>12</v>
      </c>
    </row>
    <row r="10" spans="1:13" ht="90" x14ac:dyDescent="0.25">
      <c r="A10" s="23" t="s">
        <v>15</v>
      </c>
      <c r="B10" s="23" t="s">
        <v>16</v>
      </c>
      <c r="C10" s="23" t="s">
        <v>17</v>
      </c>
      <c r="D10" s="23" t="s">
        <v>85</v>
      </c>
      <c r="E10" s="7" t="s">
        <v>18</v>
      </c>
      <c r="F10" s="7" t="s">
        <v>19</v>
      </c>
      <c r="G10" s="7" t="s">
        <v>20</v>
      </c>
      <c r="H10" s="7" t="s">
        <v>21</v>
      </c>
      <c r="I10" s="7" t="s">
        <v>22</v>
      </c>
      <c r="J10" s="7" t="s">
        <v>23</v>
      </c>
      <c r="K10" s="1" t="s">
        <v>90</v>
      </c>
      <c r="L10" s="2" t="s">
        <v>24</v>
      </c>
      <c r="M10" s="42" t="s">
        <v>92</v>
      </c>
    </row>
    <row r="11" spans="1:13" ht="15" x14ac:dyDescent="0.25">
      <c r="A11" s="8" t="s">
        <v>25</v>
      </c>
      <c r="B11" s="8" t="s">
        <v>4</v>
      </c>
      <c r="C11" s="26" t="s">
        <v>26</v>
      </c>
      <c r="D11" s="18" t="s">
        <v>85</v>
      </c>
      <c r="E11" s="3">
        <v>6859</v>
      </c>
      <c r="F11" s="4">
        <v>1788</v>
      </c>
      <c r="G11" s="3">
        <v>2392</v>
      </c>
      <c r="H11" s="3">
        <v>3319</v>
      </c>
      <c r="I11" s="3">
        <v>849</v>
      </c>
      <c r="J11" s="3">
        <v>6560</v>
      </c>
      <c r="K11" s="3">
        <f t="shared" ref="K11:K28" si="0">+J11-E11</f>
        <v>-299</v>
      </c>
      <c r="L11" s="5">
        <f>(G11+H11)/J11</f>
        <v>0.87057926829268295</v>
      </c>
      <c r="M11" s="43">
        <f t="shared" ref="M11:M22" si="1">L11/$M$7</f>
        <v>7.6961128258579314E-2</v>
      </c>
    </row>
    <row r="12" spans="1:13" ht="15" x14ac:dyDescent="0.25">
      <c r="A12" s="8"/>
      <c r="B12" s="8" t="s">
        <v>8</v>
      </c>
      <c r="C12" s="26" t="s">
        <v>27</v>
      </c>
      <c r="D12" s="18" t="s">
        <v>85</v>
      </c>
      <c r="E12" s="3">
        <v>6317</v>
      </c>
      <c r="F12" s="4">
        <v>2134</v>
      </c>
      <c r="G12" s="3">
        <v>2491</v>
      </c>
      <c r="H12" s="3">
        <v>3145</v>
      </c>
      <c r="I12" s="3">
        <v>160</v>
      </c>
      <c r="J12" s="3">
        <v>5796</v>
      </c>
      <c r="K12" s="3">
        <f t="shared" si="0"/>
        <v>-521</v>
      </c>
      <c r="L12" s="5">
        <f t="shared" ref="L12:L28" si="2">(G12+H12)/J12</f>
        <v>0.97239475500345063</v>
      </c>
      <c r="M12" s="43">
        <f t="shared" si="1"/>
        <v>8.5961841940659214E-2</v>
      </c>
    </row>
    <row r="13" spans="1:13" ht="15" x14ac:dyDescent="0.25">
      <c r="A13" s="8"/>
      <c r="B13" s="8" t="s">
        <v>5</v>
      </c>
      <c r="C13" s="26" t="s">
        <v>28</v>
      </c>
      <c r="D13" s="18" t="s">
        <v>85</v>
      </c>
      <c r="E13" s="3">
        <v>9539</v>
      </c>
      <c r="F13" s="4">
        <v>2317</v>
      </c>
      <c r="G13" s="3">
        <v>2967</v>
      </c>
      <c r="H13" s="3">
        <v>5897</v>
      </c>
      <c r="I13" s="3">
        <v>565</v>
      </c>
      <c r="J13" s="3">
        <v>9429</v>
      </c>
      <c r="K13" s="3">
        <f t="shared" si="0"/>
        <v>-110</v>
      </c>
      <c r="L13" s="5">
        <f t="shared" si="2"/>
        <v>0.9400784812811539</v>
      </c>
      <c r="M13" s="43">
        <f t="shared" si="1"/>
        <v>8.3105012037440237E-2</v>
      </c>
    </row>
    <row r="14" spans="1:13" ht="15" x14ac:dyDescent="0.25">
      <c r="A14" s="8"/>
      <c r="B14" s="8" t="s">
        <v>6</v>
      </c>
      <c r="C14" s="26" t="s">
        <v>29</v>
      </c>
      <c r="D14" s="18" t="s">
        <v>85</v>
      </c>
      <c r="E14" s="3">
        <v>4098</v>
      </c>
      <c r="F14" s="4">
        <v>1284</v>
      </c>
      <c r="G14" s="3">
        <v>1560</v>
      </c>
      <c r="H14" s="3">
        <v>1964</v>
      </c>
      <c r="I14" s="3">
        <v>278</v>
      </c>
      <c r="J14" s="3">
        <v>3802</v>
      </c>
      <c r="K14" s="3">
        <f t="shared" si="0"/>
        <v>-296</v>
      </c>
      <c r="L14" s="5">
        <f t="shared" si="2"/>
        <v>0.92688058916359806</v>
      </c>
      <c r="M14" s="43">
        <f t="shared" si="1"/>
        <v>8.1938289252972751E-2</v>
      </c>
    </row>
    <row r="15" spans="1:13" ht="15" x14ac:dyDescent="0.25">
      <c r="A15" s="8"/>
      <c r="B15" s="8" t="s">
        <v>7</v>
      </c>
      <c r="C15" s="26" t="s">
        <v>30</v>
      </c>
      <c r="D15" s="18" t="s">
        <v>85</v>
      </c>
      <c r="E15" s="3">
        <v>9596</v>
      </c>
      <c r="F15" s="4">
        <v>1999</v>
      </c>
      <c r="G15" s="3">
        <v>3725</v>
      </c>
      <c r="H15" s="3">
        <v>4943</v>
      </c>
      <c r="I15" s="3">
        <v>819</v>
      </c>
      <c r="J15" s="3">
        <v>9487</v>
      </c>
      <c r="K15" s="3">
        <f t="shared" si="0"/>
        <v>-109</v>
      </c>
      <c r="L15" s="5">
        <f t="shared" si="2"/>
        <v>0.91367133972804893</v>
      </c>
      <c r="M15" s="43">
        <f t="shared" si="1"/>
        <v>8.0770562456534634E-2</v>
      </c>
    </row>
    <row r="16" spans="1:13" s="28" customFormat="1" ht="15" x14ac:dyDescent="0.25">
      <c r="A16" s="29"/>
      <c r="B16" s="29" t="s">
        <v>10</v>
      </c>
      <c r="C16" s="30" t="s">
        <v>31</v>
      </c>
      <c r="D16" s="31" t="s">
        <v>85</v>
      </c>
      <c r="E16" s="32">
        <v>9822</v>
      </c>
      <c r="F16" s="33">
        <v>2943</v>
      </c>
      <c r="G16" s="32">
        <v>3179</v>
      </c>
      <c r="H16" s="32">
        <v>4931</v>
      </c>
      <c r="I16" s="32">
        <v>109</v>
      </c>
      <c r="J16" s="32">
        <v>8219</v>
      </c>
      <c r="K16" s="32">
        <f t="shared" si="0"/>
        <v>-1603</v>
      </c>
      <c r="L16" s="34">
        <f t="shared" si="2"/>
        <v>0.98673804599099646</v>
      </c>
      <c r="M16" s="43">
        <f t="shared" si="1"/>
        <v>8.7229820512567419E-2</v>
      </c>
    </row>
    <row r="17" spans="1:13" ht="15" x14ac:dyDescent="0.25">
      <c r="A17" s="8"/>
      <c r="B17" s="8" t="s">
        <v>0</v>
      </c>
      <c r="C17" s="26" t="s">
        <v>32</v>
      </c>
      <c r="D17" s="18" t="s">
        <v>85</v>
      </c>
      <c r="E17" s="3">
        <v>11028</v>
      </c>
      <c r="F17" s="4">
        <v>2369</v>
      </c>
      <c r="G17" s="3">
        <v>3485</v>
      </c>
      <c r="H17" s="3">
        <v>7050</v>
      </c>
      <c r="I17" s="3">
        <v>363</v>
      </c>
      <c r="J17" s="3">
        <v>10898</v>
      </c>
      <c r="K17" s="3">
        <f t="shared" si="0"/>
        <v>-130</v>
      </c>
      <c r="L17" s="5">
        <f t="shared" si="2"/>
        <v>0.96669113598825473</v>
      </c>
      <c r="M17" s="43">
        <f t="shared" si="1"/>
        <v>8.5457629434625842E-2</v>
      </c>
    </row>
    <row r="18" spans="1:13" ht="15" x14ac:dyDescent="0.25">
      <c r="A18" s="8"/>
      <c r="B18" s="8" t="s">
        <v>12</v>
      </c>
      <c r="C18" s="26" t="s">
        <v>35</v>
      </c>
      <c r="D18" s="18" t="s">
        <v>85</v>
      </c>
      <c r="E18" s="3">
        <v>7570</v>
      </c>
      <c r="F18" s="4">
        <v>2410</v>
      </c>
      <c r="G18" s="3">
        <v>3689</v>
      </c>
      <c r="H18" s="3">
        <v>3061</v>
      </c>
      <c r="I18" s="3">
        <v>94</v>
      </c>
      <c r="J18" s="3">
        <v>6844</v>
      </c>
      <c r="K18" s="3">
        <f t="shared" si="0"/>
        <v>-726</v>
      </c>
      <c r="L18" s="5">
        <f t="shared" si="2"/>
        <v>0.98626534190531856</v>
      </c>
      <c r="M18" s="43">
        <f t="shared" si="1"/>
        <v>8.7188032428367396E-2</v>
      </c>
    </row>
    <row r="19" spans="1:13" ht="15" x14ac:dyDescent="0.25">
      <c r="A19" s="8"/>
      <c r="B19" s="8" t="s">
        <v>1</v>
      </c>
      <c r="C19" s="26" t="s">
        <v>36</v>
      </c>
      <c r="D19" s="18" t="s">
        <v>85</v>
      </c>
      <c r="E19" s="3">
        <v>7090</v>
      </c>
      <c r="F19" s="4">
        <v>1675</v>
      </c>
      <c r="G19" s="3">
        <v>1459</v>
      </c>
      <c r="H19" s="3">
        <v>5285</v>
      </c>
      <c r="I19" s="3">
        <v>206</v>
      </c>
      <c r="J19" s="3">
        <v>6950</v>
      </c>
      <c r="K19" s="3">
        <f t="shared" si="0"/>
        <v>-140</v>
      </c>
      <c r="L19" s="5">
        <f t="shared" si="2"/>
        <v>0.97035971223021578</v>
      </c>
      <c r="M19" s="43">
        <f t="shared" si="1"/>
        <v>8.5781939669163865E-2</v>
      </c>
    </row>
    <row r="20" spans="1:13" ht="15" x14ac:dyDescent="0.25">
      <c r="A20" s="8"/>
      <c r="B20" s="8" t="s">
        <v>11</v>
      </c>
      <c r="C20" s="26" t="s">
        <v>39</v>
      </c>
      <c r="D20" s="18" t="s">
        <v>85</v>
      </c>
      <c r="E20" s="3">
        <v>7732</v>
      </c>
      <c r="F20" s="4">
        <v>2271</v>
      </c>
      <c r="G20" s="3">
        <v>1980</v>
      </c>
      <c r="H20" s="3">
        <v>5077</v>
      </c>
      <c r="I20" s="3">
        <v>293</v>
      </c>
      <c r="J20" s="3">
        <v>7350</v>
      </c>
      <c r="K20" s="3">
        <f t="shared" si="0"/>
        <v>-382</v>
      </c>
      <c r="L20" s="5">
        <f t="shared" si="2"/>
        <v>0.96013605442176875</v>
      </c>
      <c r="M20" s="43">
        <f t="shared" si="1"/>
        <v>8.4878145760298118E-2</v>
      </c>
    </row>
    <row r="21" spans="1:13" ht="15" x14ac:dyDescent="0.25">
      <c r="A21" s="8"/>
      <c r="B21" s="8" t="s">
        <v>9</v>
      </c>
      <c r="C21" s="26" t="s">
        <v>42</v>
      </c>
      <c r="D21" s="18" t="s">
        <v>85</v>
      </c>
      <c r="E21" s="3">
        <v>8418</v>
      </c>
      <c r="F21" s="4">
        <v>1811</v>
      </c>
      <c r="G21" s="3">
        <v>2799</v>
      </c>
      <c r="H21" s="3">
        <v>4761</v>
      </c>
      <c r="I21" s="3">
        <v>304</v>
      </c>
      <c r="J21" s="3">
        <v>7864</v>
      </c>
      <c r="K21" s="3">
        <f t="shared" si="0"/>
        <v>-554</v>
      </c>
      <c r="L21" s="5">
        <f t="shared" si="2"/>
        <v>0.9613428280773143</v>
      </c>
      <c r="M21" s="43">
        <f t="shared" si="1"/>
        <v>8.4984827214205999E-2</v>
      </c>
    </row>
    <row r="22" spans="1:13" ht="15" x14ac:dyDescent="0.25">
      <c r="A22" s="8"/>
      <c r="B22" s="8" t="s">
        <v>3</v>
      </c>
      <c r="C22" s="26" t="s">
        <v>45</v>
      </c>
      <c r="D22" s="18" t="s">
        <v>85</v>
      </c>
      <c r="E22" s="3">
        <v>14737</v>
      </c>
      <c r="F22" s="4">
        <v>3462</v>
      </c>
      <c r="G22" s="3">
        <v>2888</v>
      </c>
      <c r="H22" s="3">
        <v>9509</v>
      </c>
      <c r="I22" s="3">
        <v>2072</v>
      </c>
      <c r="J22" s="3">
        <v>14469</v>
      </c>
      <c r="K22" s="3">
        <f t="shared" si="0"/>
        <v>-268</v>
      </c>
      <c r="L22" s="5">
        <f t="shared" si="2"/>
        <v>0.85679729075955491</v>
      </c>
      <c r="M22" s="43">
        <f t="shared" si="1"/>
        <v>7.5742771034585168E-2</v>
      </c>
    </row>
    <row r="23" spans="1:13" ht="15" x14ac:dyDescent="0.25">
      <c r="A23" s="8"/>
      <c r="B23" s="8" t="s">
        <v>14</v>
      </c>
      <c r="C23" s="26" t="s">
        <v>91</v>
      </c>
      <c r="D23" s="18" t="s">
        <v>85</v>
      </c>
      <c r="E23" s="3"/>
      <c r="F23" s="4"/>
      <c r="G23" s="4"/>
      <c r="H23" s="4"/>
      <c r="I23" s="4"/>
      <c r="J23" s="4"/>
      <c r="K23" s="3"/>
      <c r="L23" s="5">
        <v>0</v>
      </c>
      <c r="M23" s="43">
        <f t="shared" ref="M23:M24" si="3">L23/$M$7</f>
        <v>0</v>
      </c>
    </row>
    <row r="24" spans="1:13" ht="15" x14ac:dyDescent="0.25">
      <c r="A24" s="8"/>
      <c r="B24" s="8" t="s">
        <v>13</v>
      </c>
      <c r="C24" s="26" t="s">
        <v>105</v>
      </c>
      <c r="D24" s="18" t="s">
        <v>85</v>
      </c>
      <c r="E24" s="3"/>
      <c r="F24" s="4"/>
      <c r="G24" s="4"/>
      <c r="H24" s="4"/>
      <c r="I24" s="4"/>
      <c r="J24" s="4"/>
      <c r="K24" s="3"/>
      <c r="L24" s="5">
        <v>0</v>
      </c>
      <c r="M24" s="43">
        <f t="shared" si="3"/>
        <v>0</v>
      </c>
    </row>
    <row r="25" spans="1:13" ht="15" x14ac:dyDescent="0.25">
      <c r="A25" s="8"/>
      <c r="B25" s="8" t="s">
        <v>33</v>
      </c>
      <c r="C25" s="26" t="s">
        <v>34</v>
      </c>
      <c r="D25" s="18" t="s">
        <v>67</v>
      </c>
      <c r="E25" s="3">
        <v>27493</v>
      </c>
      <c r="F25" s="4">
        <v>6175</v>
      </c>
      <c r="G25" s="3">
        <v>7499</v>
      </c>
      <c r="H25" s="3">
        <v>10460</v>
      </c>
      <c r="I25" s="3">
        <v>8833</v>
      </c>
      <c r="J25" s="3">
        <v>26792</v>
      </c>
      <c r="K25" s="3">
        <f t="shared" si="0"/>
        <v>-701</v>
      </c>
      <c r="L25" s="24">
        <f t="shared" si="2"/>
        <v>0.67031203344281876</v>
      </c>
    </row>
    <row r="26" spans="1:13" ht="15" x14ac:dyDescent="0.25">
      <c r="A26" s="8"/>
      <c r="B26" s="8" t="s">
        <v>37</v>
      </c>
      <c r="C26" s="26" t="s">
        <v>38</v>
      </c>
      <c r="D26" s="18" t="s">
        <v>67</v>
      </c>
      <c r="E26" s="3">
        <v>4558</v>
      </c>
      <c r="F26" s="4">
        <v>1068</v>
      </c>
      <c r="G26" s="3">
        <v>1364</v>
      </c>
      <c r="H26" s="3">
        <v>2722</v>
      </c>
      <c r="I26" s="3">
        <v>350</v>
      </c>
      <c r="J26" s="3">
        <v>4436</v>
      </c>
      <c r="K26" s="3">
        <f t="shared" si="0"/>
        <v>-122</v>
      </c>
      <c r="L26" s="24">
        <f t="shared" si="2"/>
        <v>0.92110009017132555</v>
      </c>
    </row>
    <row r="27" spans="1:13" ht="15" x14ac:dyDescent="0.25">
      <c r="A27" s="8"/>
      <c r="B27" s="8" t="s">
        <v>40</v>
      </c>
      <c r="C27" s="26" t="s">
        <v>41</v>
      </c>
      <c r="D27" s="18" t="s">
        <v>67</v>
      </c>
      <c r="E27" s="3">
        <v>18693</v>
      </c>
      <c r="F27" s="4">
        <v>4134</v>
      </c>
      <c r="G27" s="3">
        <v>5101</v>
      </c>
      <c r="H27" s="3">
        <v>11646</v>
      </c>
      <c r="I27" s="3">
        <v>1654</v>
      </c>
      <c r="J27" s="3">
        <v>18401</v>
      </c>
      <c r="K27" s="3">
        <f t="shared" si="0"/>
        <v>-292</v>
      </c>
      <c r="L27" s="24">
        <f t="shared" si="2"/>
        <v>0.91011358078365301</v>
      </c>
    </row>
    <row r="28" spans="1:13" ht="15" x14ac:dyDescent="0.25">
      <c r="A28" s="9"/>
      <c r="B28" s="8" t="s">
        <v>43</v>
      </c>
      <c r="C28" s="26" t="s">
        <v>44</v>
      </c>
      <c r="D28" s="18" t="s">
        <v>67</v>
      </c>
      <c r="E28" s="3">
        <v>8226</v>
      </c>
      <c r="F28" s="4">
        <v>2335</v>
      </c>
      <c r="G28" s="3">
        <v>2211</v>
      </c>
      <c r="H28" s="3">
        <v>5453</v>
      </c>
      <c r="I28" s="3">
        <v>297</v>
      </c>
      <c r="J28" s="3">
        <v>7961</v>
      </c>
      <c r="K28" s="3">
        <f t="shared" si="0"/>
        <v>-265</v>
      </c>
      <c r="L28" s="24">
        <f t="shared" si="2"/>
        <v>0.96269312900389403</v>
      </c>
    </row>
    <row r="29" spans="1:13" ht="15" x14ac:dyDescent="0.25">
      <c r="A29" s="12" t="s">
        <v>99</v>
      </c>
      <c r="B29" s="12"/>
      <c r="C29" s="12"/>
      <c r="D29" s="12"/>
      <c r="E29" s="13">
        <v>161776</v>
      </c>
      <c r="F29" s="14">
        <v>40175</v>
      </c>
      <c r="G29" s="13">
        <v>48789</v>
      </c>
      <c r="H29" s="13">
        <v>89223</v>
      </c>
      <c r="I29" s="13">
        <v>17246</v>
      </c>
      <c r="J29" s="13">
        <v>155258</v>
      </c>
      <c r="K29" s="3">
        <f t="shared" ref="K29" si="4">+J29-E29</f>
        <v>-6518</v>
      </c>
      <c r="L29" s="5">
        <f t="shared" ref="L29" si="5">(G29+H29)/J29</f>
        <v>0.88892037769390309</v>
      </c>
    </row>
  </sheetData>
  <pageMargins left="0.7" right="0.7" top="0.75" bottom="0.75" header="0.3" footer="0.3"/>
  <pageSetup paperSize="14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29"/>
  <sheetViews>
    <sheetView workbookViewId="0">
      <selection activeCell="C24" sqref="C24"/>
    </sheetView>
  </sheetViews>
  <sheetFormatPr baseColWidth="10" defaultRowHeight="12.75" x14ac:dyDescent="0.2"/>
  <cols>
    <col min="3" max="3" width="37" bestFit="1" customWidth="1"/>
    <col min="4" max="4" width="8.7109375" bestFit="1" customWidth="1"/>
    <col min="5" max="5" width="12.28515625" bestFit="1" customWidth="1"/>
    <col min="7" max="7" width="15.28515625" bestFit="1" customWidth="1"/>
    <col min="8" max="8" width="12.5703125" bestFit="1" customWidth="1"/>
  </cols>
  <sheetData>
    <row r="2" spans="1:8" x14ac:dyDescent="0.2">
      <c r="A2" s="18" t="s">
        <v>57</v>
      </c>
    </row>
    <row r="3" spans="1:8" x14ac:dyDescent="0.2">
      <c r="A3" s="18" t="s">
        <v>58</v>
      </c>
    </row>
    <row r="4" spans="1:8" x14ac:dyDescent="0.2">
      <c r="B4" s="21" t="s">
        <v>84</v>
      </c>
    </row>
    <row r="6" spans="1:8" x14ac:dyDescent="0.2">
      <c r="G6" s="40" t="s">
        <v>93</v>
      </c>
      <c r="H6" s="35">
        <f>SUM(G11:G24)</f>
        <v>13888.480000000003</v>
      </c>
    </row>
    <row r="8" spans="1:8" x14ac:dyDescent="0.2">
      <c r="B8" s="25">
        <v>1</v>
      </c>
      <c r="C8" s="25">
        <v>2</v>
      </c>
      <c r="D8" s="25">
        <v>3</v>
      </c>
      <c r="E8" s="25">
        <v>4</v>
      </c>
      <c r="F8" s="25">
        <v>5</v>
      </c>
      <c r="G8" s="25">
        <v>6</v>
      </c>
      <c r="H8" s="25">
        <v>7</v>
      </c>
    </row>
    <row r="9" spans="1:8" x14ac:dyDescent="0.2">
      <c r="F9" s="28"/>
      <c r="G9" s="28"/>
      <c r="H9" s="36"/>
    </row>
    <row r="10" spans="1:8" ht="45" x14ac:dyDescent="0.25">
      <c r="A10" s="6" t="s">
        <v>15</v>
      </c>
      <c r="B10" s="6" t="s">
        <v>16</v>
      </c>
      <c r="C10" s="6" t="s">
        <v>17</v>
      </c>
      <c r="D10" s="6" t="s">
        <v>85</v>
      </c>
      <c r="E10" s="6"/>
      <c r="F10" s="7" t="s">
        <v>54</v>
      </c>
      <c r="H10" s="37" t="s">
        <v>92</v>
      </c>
    </row>
    <row r="11" spans="1:8" ht="15" x14ac:dyDescent="0.25">
      <c r="A11" s="8" t="s">
        <v>25</v>
      </c>
      <c r="B11" s="8" t="s">
        <v>4</v>
      </c>
      <c r="C11" t="s">
        <v>26</v>
      </c>
      <c r="D11" s="18" t="s">
        <v>85</v>
      </c>
      <c r="E11" s="18" t="s">
        <v>59</v>
      </c>
      <c r="F11" s="19" t="s">
        <v>65</v>
      </c>
      <c r="G11" s="27">
        <v>1368.17</v>
      </c>
      <c r="H11" s="38">
        <f t="shared" ref="H11:H24" si="0">G11/$H$6</f>
        <v>9.8511140167966527E-2</v>
      </c>
    </row>
    <row r="12" spans="1:8" ht="15" x14ac:dyDescent="0.25">
      <c r="A12" s="8"/>
      <c r="B12" s="8" t="s">
        <v>8</v>
      </c>
      <c r="C12" t="s">
        <v>27</v>
      </c>
      <c r="D12" s="18" t="s">
        <v>85</v>
      </c>
      <c r="E12" s="18" t="s">
        <v>60</v>
      </c>
      <c r="F12" s="19" t="s">
        <v>72</v>
      </c>
      <c r="G12" s="27">
        <v>803.72</v>
      </c>
      <c r="H12" s="38">
        <f t="shared" si="0"/>
        <v>5.7869543679365906E-2</v>
      </c>
    </row>
    <row r="13" spans="1:8" ht="15" x14ac:dyDescent="0.25">
      <c r="A13" s="8"/>
      <c r="B13" s="8" t="s">
        <v>5</v>
      </c>
      <c r="C13" t="s">
        <v>28</v>
      </c>
      <c r="D13" s="18" t="s">
        <v>85</v>
      </c>
      <c r="E13" s="18" t="s">
        <v>61</v>
      </c>
      <c r="F13" s="19" t="s">
        <v>82</v>
      </c>
      <c r="G13" s="27">
        <v>689.95</v>
      </c>
      <c r="H13" s="38">
        <f t="shared" si="0"/>
        <v>4.9677862516272472E-2</v>
      </c>
    </row>
    <row r="14" spans="1:8" ht="15" x14ac:dyDescent="0.25">
      <c r="A14" s="8"/>
      <c r="B14" s="8" t="s">
        <v>6</v>
      </c>
      <c r="C14" t="s">
        <v>29</v>
      </c>
      <c r="D14" s="18" t="s">
        <v>85</v>
      </c>
      <c r="E14" s="18" t="s">
        <v>62</v>
      </c>
      <c r="F14" s="19" t="s">
        <v>76</v>
      </c>
      <c r="G14" s="27">
        <v>3003.69</v>
      </c>
      <c r="H14" s="38">
        <f t="shared" si="0"/>
        <v>0.21627204704906508</v>
      </c>
    </row>
    <row r="15" spans="1:8" ht="15" x14ac:dyDescent="0.25">
      <c r="A15" s="8"/>
      <c r="B15" s="8" t="s">
        <v>7</v>
      </c>
      <c r="C15" t="s">
        <v>30</v>
      </c>
      <c r="D15" s="18" t="s">
        <v>85</v>
      </c>
      <c r="E15" s="18" t="s">
        <v>63</v>
      </c>
      <c r="F15" s="19" t="s">
        <v>81</v>
      </c>
      <c r="G15" s="27">
        <v>256.86</v>
      </c>
      <c r="H15" s="38">
        <f t="shared" si="0"/>
        <v>1.8494464477034199E-2</v>
      </c>
    </row>
    <row r="16" spans="1:8" ht="15" x14ac:dyDescent="0.25">
      <c r="A16" s="8"/>
      <c r="B16" s="8" t="s">
        <v>10</v>
      </c>
      <c r="C16" t="s">
        <v>31</v>
      </c>
      <c r="D16" s="18" t="s">
        <v>85</v>
      </c>
      <c r="E16" s="18" t="s">
        <v>64</v>
      </c>
      <c r="F16" s="19" t="s">
        <v>73</v>
      </c>
      <c r="G16" s="27">
        <v>1780.99</v>
      </c>
      <c r="H16" s="38">
        <f t="shared" si="0"/>
        <v>0.12823505524002624</v>
      </c>
    </row>
    <row r="17" spans="1:8" ht="15" x14ac:dyDescent="0.25">
      <c r="A17" s="8"/>
      <c r="B17" s="8" t="s">
        <v>0</v>
      </c>
      <c r="C17" t="s">
        <v>32</v>
      </c>
      <c r="D17" s="18" t="s">
        <v>85</v>
      </c>
      <c r="E17" s="18" t="s">
        <v>66</v>
      </c>
      <c r="F17" s="19" t="s">
        <v>71</v>
      </c>
      <c r="G17" s="27">
        <v>499.75</v>
      </c>
      <c r="H17" s="38">
        <f t="shared" si="0"/>
        <v>3.5983059341266999E-2</v>
      </c>
    </row>
    <row r="18" spans="1:8" ht="15" x14ac:dyDescent="0.25">
      <c r="A18" s="8"/>
      <c r="B18" s="8" t="s">
        <v>12</v>
      </c>
      <c r="C18" t="s">
        <v>35</v>
      </c>
      <c r="D18" s="18" t="s">
        <v>85</v>
      </c>
      <c r="E18" s="18" t="s">
        <v>68</v>
      </c>
      <c r="F18" s="19" t="s">
        <v>75</v>
      </c>
      <c r="G18" s="27">
        <v>931.87</v>
      </c>
      <c r="H18" s="38">
        <f t="shared" si="0"/>
        <v>6.7096615324355138E-2</v>
      </c>
    </row>
    <row r="19" spans="1:8" ht="15" x14ac:dyDescent="0.25">
      <c r="A19" s="8"/>
      <c r="B19" s="8" t="s">
        <v>1</v>
      </c>
      <c r="C19" t="s">
        <v>36</v>
      </c>
      <c r="D19" s="18" t="s">
        <v>85</v>
      </c>
      <c r="E19" s="18" t="s">
        <v>69</v>
      </c>
      <c r="F19" s="19" t="s">
        <v>74</v>
      </c>
      <c r="G19" s="27">
        <v>470.33</v>
      </c>
      <c r="H19" s="38">
        <f t="shared" si="0"/>
        <v>3.3864756978445439E-2</v>
      </c>
    </row>
    <row r="20" spans="1:8" ht="15" x14ac:dyDescent="0.25">
      <c r="A20" s="8"/>
      <c r="B20" s="8" t="s">
        <v>11</v>
      </c>
      <c r="C20" t="s">
        <v>39</v>
      </c>
      <c r="D20" s="18" t="s">
        <v>85</v>
      </c>
      <c r="E20" s="18" t="s">
        <v>70</v>
      </c>
      <c r="F20" s="19" t="s">
        <v>83</v>
      </c>
      <c r="G20" s="27">
        <v>115.95</v>
      </c>
      <c r="H20" s="38">
        <f t="shared" si="0"/>
        <v>8.3486457841318827E-3</v>
      </c>
    </row>
    <row r="21" spans="1:8" ht="15" x14ac:dyDescent="0.25">
      <c r="A21" s="8"/>
      <c r="B21" s="8" t="s">
        <v>9</v>
      </c>
      <c r="C21" t="s">
        <v>42</v>
      </c>
      <c r="D21" s="18" t="s">
        <v>85</v>
      </c>
      <c r="E21" s="18" t="s">
        <v>56</v>
      </c>
      <c r="F21" s="19" t="s">
        <v>55</v>
      </c>
      <c r="G21" s="27">
        <v>2059.04</v>
      </c>
      <c r="H21" s="38">
        <f t="shared" si="0"/>
        <v>0.14825524463440201</v>
      </c>
    </row>
    <row r="22" spans="1:8" ht="15" x14ac:dyDescent="0.25">
      <c r="A22" s="8"/>
      <c r="B22" s="8" t="s">
        <v>3</v>
      </c>
      <c r="C22" t="s">
        <v>45</v>
      </c>
      <c r="D22" s="18" t="s">
        <v>85</v>
      </c>
      <c r="E22" s="18" t="s">
        <v>70</v>
      </c>
      <c r="F22" s="19" t="s">
        <v>83</v>
      </c>
      <c r="G22" s="27">
        <v>115.95</v>
      </c>
      <c r="H22" s="38">
        <f t="shared" si="0"/>
        <v>8.3486457841318827E-3</v>
      </c>
    </row>
    <row r="23" spans="1:8" ht="15" x14ac:dyDescent="0.25">
      <c r="A23" s="8"/>
      <c r="B23" s="8" t="s">
        <v>13</v>
      </c>
      <c r="C23" s="31" t="s">
        <v>105</v>
      </c>
      <c r="D23" s="18" t="s">
        <v>85</v>
      </c>
      <c r="E23" s="18" t="s">
        <v>78</v>
      </c>
      <c r="F23" s="19" t="s">
        <v>80</v>
      </c>
      <c r="G23" s="27">
        <v>1708.48</v>
      </c>
      <c r="H23" s="38">
        <f t="shared" si="0"/>
        <v>0.12301418153750444</v>
      </c>
    </row>
    <row r="24" spans="1:8" ht="15" x14ac:dyDescent="0.25">
      <c r="A24" s="8"/>
      <c r="B24" s="8" t="s">
        <v>14</v>
      </c>
      <c r="C24" s="28" t="s">
        <v>91</v>
      </c>
      <c r="D24" s="18" t="s">
        <v>85</v>
      </c>
      <c r="E24" s="18" t="s">
        <v>77</v>
      </c>
      <c r="F24" s="19" t="s">
        <v>79</v>
      </c>
      <c r="G24" s="27">
        <v>83.73</v>
      </c>
      <c r="H24" s="38">
        <f t="shared" si="0"/>
        <v>6.0287374860315875E-3</v>
      </c>
    </row>
    <row r="25" spans="1:8" ht="15" x14ac:dyDescent="0.25">
      <c r="A25" s="8"/>
      <c r="B25" s="8" t="s">
        <v>33</v>
      </c>
      <c r="C25" t="s">
        <v>34</v>
      </c>
      <c r="D25" s="18" t="s">
        <v>67</v>
      </c>
      <c r="E25" s="18" t="s">
        <v>67</v>
      </c>
      <c r="F25" s="20">
        <v>0</v>
      </c>
      <c r="G25" s="27">
        <v>0</v>
      </c>
      <c r="H25" s="39"/>
    </row>
    <row r="26" spans="1:8" ht="15" x14ac:dyDescent="0.25">
      <c r="A26" s="8"/>
      <c r="B26" s="8" t="s">
        <v>37</v>
      </c>
      <c r="C26" t="s">
        <v>38</v>
      </c>
      <c r="D26" s="18" t="s">
        <v>67</v>
      </c>
      <c r="E26" s="18" t="s">
        <v>67</v>
      </c>
      <c r="F26" s="20">
        <v>0</v>
      </c>
      <c r="G26" s="27">
        <v>0</v>
      </c>
    </row>
    <row r="27" spans="1:8" ht="15" x14ac:dyDescent="0.25">
      <c r="A27" s="8"/>
      <c r="B27" s="8" t="s">
        <v>40</v>
      </c>
      <c r="C27" t="s">
        <v>41</v>
      </c>
      <c r="D27" s="18" t="s">
        <v>67</v>
      </c>
      <c r="E27" s="18" t="s">
        <v>67</v>
      </c>
      <c r="F27" s="20">
        <v>0</v>
      </c>
      <c r="G27" s="27">
        <v>0</v>
      </c>
    </row>
    <row r="28" spans="1:8" ht="15" x14ac:dyDescent="0.25">
      <c r="A28" s="8"/>
      <c r="B28" s="8" t="s">
        <v>43</v>
      </c>
      <c r="C28" t="s">
        <v>44</v>
      </c>
      <c r="D28" s="18" t="s">
        <v>67</v>
      </c>
      <c r="E28" s="18" t="s">
        <v>67</v>
      </c>
      <c r="F28" s="20">
        <v>0</v>
      </c>
      <c r="G28" s="22">
        <v>0</v>
      </c>
    </row>
    <row r="29" spans="1:8" ht="15" x14ac:dyDescent="0.25">
      <c r="A29" s="10" t="s">
        <v>46</v>
      </c>
      <c r="B29" s="10"/>
      <c r="C29" s="10"/>
      <c r="D29" s="10"/>
      <c r="E29" s="10"/>
      <c r="F29" s="11">
        <f>SUM(F11:F26)</f>
        <v>0</v>
      </c>
    </row>
  </sheetData>
  <sortState ref="B11:H28">
    <sortCondition ref="D11:D28"/>
  </sortState>
  <hyperlinks>
    <hyperlink ref="B4" r:id="rId1" xr:uid="{00000000-0004-0000-02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ESR U. ESTATAL (12jul17)</vt:lpstr>
      <vt:lpstr>Matricula 2016 (SIES)</vt:lpstr>
      <vt:lpstr>Distancia Stgo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Roxana Acuña Molina</dc:creator>
  <cp:lastModifiedBy>Roxana Acuña Molina</cp:lastModifiedBy>
  <cp:lastPrinted>2018-02-05T13:29:16Z</cp:lastPrinted>
  <dcterms:created xsi:type="dcterms:W3CDTF">2017-01-26T14:20:42Z</dcterms:created>
  <dcterms:modified xsi:type="dcterms:W3CDTF">2018-02-05T13:29:19Z</dcterms:modified>
</cp:coreProperties>
</file>