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neduca-my.sharepoint.com/personal/roxana_acuna_mineduc_cl/Documents/UDAC 2008/ESR 2020/"/>
    </mc:Choice>
  </mc:AlternateContent>
  <xr:revisionPtr revIDLastSave="0" documentId="13_ncr:1_{3D4A69A1-BEA2-45F4-A00E-4A05829CE25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ESR Estatales 2020" sheetId="1" r:id="rId1"/>
    <sheet name="Subvencionados U. Estatales" sheetId="2" r:id="rId2"/>
    <sheet name="KM RM" sheetId="3" r:id="rId3"/>
  </sheets>
  <definedNames>
    <definedName name="_xlnm._FilterDatabase" localSheetId="0" hidden="1">'ESR Estatales 2020'!$A$7:$J$21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9" i="1" l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8" i="1"/>
  <c r="K6" i="2" l="1"/>
  <c r="J7" i="2" l="1"/>
  <c r="J8" i="2"/>
  <c r="J9" i="2"/>
  <c r="J10" i="2"/>
  <c r="J11" i="2"/>
  <c r="J12" i="2"/>
  <c r="J13" i="2"/>
  <c r="J14" i="2"/>
  <c r="J15" i="2"/>
  <c r="J16" i="2"/>
  <c r="J17" i="2"/>
  <c r="J18" i="2"/>
  <c r="J19" i="2"/>
  <c r="J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6" i="2"/>
  <c r="D20" i="2" l="1"/>
  <c r="E20" i="2"/>
  <c r="F20" i="2"/>
  <c r="G20" i="2"/>
  <c r="H20" i="2"/>
  <c r="I20" i="2"/>
  <c r="C20" i="2"/>
  <c r="P24" i="1" l="1"/>
  <c r="Q24" i="1" s="1"/>
  <c r="P25" i="1"/>
  <c r="Q25" i="1" s="1"/>
  <c r="P26" i="1"/>
  <c r="Q26" i="1" s="1"/>
  <c r="G27" i="1"/>
  <c r="H27" i="1"/>
  <c r="J27" i="1"/>
  <c r="K27" i="1"/>
  <c r="C32" i="1" s="1"/>
  <c r="F27" i="1"/>
  <c r="C31" i="1" l="1"/>
  <c r="C33" i="1" l="1"/>
  <c r="O10" i="1" l="1"/>
  <c r="P22" i="1"/>
  <c r="Q22" i="1" s="1"/>
  <c r="O21" i="1"/>
  <c r="O9" i="1"/>
  <c r="C34" i="1"/>
  <c r="O20" i="1"/>
  <c r="C35" i="1"/>
  <c r="O19" i="1"/>
  <c r="O15" i="1"/>
  <c r="O11" i="1"/>
  <c r="C37" i="1"/>
  <c r="O17" i="1"/>
  <c r="O13" i="1"/>
  <c r="O16" i="1"/>
  <c r="O12" i="1"/>
  <c r="C36" i="1"/>
  <c r="O8" i="1"/>
  <c r="O18" i="1"/>
  <c r="O14" i="1"/>
  <c r="K11" i="2"/>
  <c r="I12" i="1" s="1"/>
  <c r="K15" i="2"/>
  <c r="I15" i="1" s="1"/>
  <c r="K14" i="2" l="1"/>
  <c r="I20" i="1" s="1"/>
  <c r="K9" i="2"/>
  <c r="I21" i="1" s="1"/>
  <c r="K18" i="2"/>
  <c r="I18" i="1" s="1"/>
  <c r="K10" i="2"/>
  <c r="I11" i="1" s="1"/>
  <c r="K17" i="2"/>
  <c r="I17" i="1" s="1"/>
  <c r="K13" i="2"/>
  <c r="I14" i="1" s="1"/>
  <c r="K16" i="2"/>
  <c r="I16" i="1" s="1"/>
  <c r="K12" i="2"/>
  <c r="I13" i="1" s="1"/>
  <c r="J20" i="2"/>
  <c r="K7" i="2"/>
  <c r="I9" i="1" s="1"/>
  <c r="K19" i="2"/>
  <c r="I19" i="1" s="1"/>
  <c r="K8" i="2"/>
  <c r="I10" i="1" s="1"/>
  <c r="O27" i="1"/>
  <c r="P23" i="1"/>
  <c r="Q23" i="1" s="1"/>
  <c r="I8" i="1" l="1"/>
  <c r="K20" i="2"/>
  <c r="N20" i="1"/>
  <c r="F17" i="3"/>
  <c r="G4" i="3" l="1"/>
  <c r="G8" i="3"/>
  <c r="G12" i="3"/>
  <c r="G16" i="3"/>
  <c r="G6" i="3"/>
  <c r="G14" i="3"/>
  <c r="G11" i="3"/>
  <c r="G5" i="3"/>
  <c r="G17" i="3" s="1"/>
  <c r="G9" i="3"/>
  <c r="G13" i="3"/>
  <c r="G3" i="3"/>
  <c r="G10" i="3"/>
  <c r="G7" i="3"/>
  <c r="G15" i="3"/>
  <c r="N11" i="1"/>
  <c r="N12" i="1"/>
  <c r="N14" i="1"/>
  <c r="N10" i="1"/>
  <c r="N17" i="1"/>
  <c r="N13" i="1"/>
  <c r="N19" i="1"/>
  <c r="N16" i="1"/>
  <c r="N18" i="1"/>
  <c r="N15" i="1"/>
  <c r="N21" i="1"/>
  <c r="L19" i="1"/>
  <c r="L14" i="1"/>
  <c r="L13" i="1"/>
  <c r="L8" i="1"/>
  <c r="L12" i="1"/>
  <c r="L10" i="1"/>
  <c r="L16" i="1"/>
  <c r="L11" i="1"/>
  <c r="L9" i="1"/>
  <c r="L15" i="1"/>
  <c r="L18" i="1"/>
  <c r="L21" i="1"/>
  <c r="L20" i="1"/>
  <c r="L17" i="1"/>
  <c r="M11" i="1"/>
  <c r="M12" i="1"/>
  <c r="M10" i="1"/>
  <c r="M19" i="1"/>
  <c r="M18" i="1"/>
  <c r="M15" i="1"/>
  <c r="M13" i="1"/>
  <c r="M14" i="1"/>
  <c r="M20" i="1"/>
  <c r="M8" i="1"/>
  <c r="M17" i="1"/>
  <c r="M21" i="1"/>
  <c r="M9" i="1"/>
  <c r="M16" i="1"/>
  <c r="N9" i="1"/>
  <c r="C38" i="1"/>
  <c r="N8" i="1" l="1"/>
  <c r="N27" i="1" s="1"/>
  <c r="I27" i="1"/>
  <c r="M27" i="1"/>
  <c r="L27" i="1"/>
  <c r="P12" i="1"/>
  <c r="Q12" i="1" s="1"/>
  <c r="P20" i="1"/>
  <c r="Q20" i="1" s="1"/>
  <c r="P9" i="1"/>
  <c r="Q9" i="1" s="1"/>
  <c r="P19" i="1"/>
  <c r="Q19" i="1" s="1"/>
  <c r="P21" i="1"/>
  <c r="Q21" i="1" s="1"/>
  <c r="P11" i="1"/>
  <c r="Q11" i="1" s="1"/>
  <c r="P18" i="1"/>
  <c r="Q18" i="1" s="1"/>
  <c r="P16" i="1"/>
  <c r="Q16" i="1" s="1"/>
  <c r="P13" i="1"/>
  <c r="Q13" i="1" s="1"/>
  <c r="P17" i="1"/>
  <c r="Q17" i="1" s="1"/>
  <c r="P15" i="1"/>
  <c r="Q15" i="1" s="1"/>
  <c r="P10" i="1"/>
  <c r="Q10" i="1" s="1"/>
  <c r="P14" i="1"/>
  <c r="Q14" i="1" s="1"/>
  <c r="P8" i="1" l="1"/>
  <c r="Q8" i="1" s="1"/>
  <c r="Q27" i="1" l="1"/>
  <c r="R8" i="1" s="1"/>
  <c r="P27" i="1"/>
  <c r="R25" i="1" l="1"/>
  <c r="R26" i="1"/>
  <c r="R24" i="1"/>
  <c r="R23" i="1"/>
  <c r="R22" i="1"/>
  <c r="R15" i="1"/>
  <c r="R17" i="1"/>
  <c r="R20" i="1"/>
  <c r="R19" i="1"/>
  <c r="R21" i="1"/>
  <c r="R16" i="1"/>
  <c r="R9" i="1"/>
  <c r="R11" i="1"/>
  <c r="R10" i="1"/>
  <c r="R18" i="1"/>
  <c r="R13" i="1"/>
  <c r="R12" i="1"/>
  <c r="R14" i="1"/>
  <c r="R27" i="1"/>
</calcChain>
</file>

<file path=xl/sharedStrings.xml><?xml version="1.0" encoding="utf-8"?>
<sst xmlns="http://schemas.openxmlformats.org/spreadsheetml/2006/main" count="248" uniqueCount="127">
  <si>
    <t>Instituciones</t>
  </si>
  <si>
    <t>Región</t>
  </si>
  <si>
    <t>Tipo IES</t>
  </si>
  <si>
    <t>Ciudad</t>
  </si>
  <si>
    <t>Universidad Regional</t>
  </si>
  <si>
    <t>Vinculación con el Medio</t>
  </si>
  <si>
    <t>Km RM</t>
  </si>
  <si>
    <t>CRUCH-ESTATAL</t>
  </si>
  <si>
    <t>UVA</t>
  </si>
  <si>
    <t>U. de Valparaíso</t>
  </si>
  <si>
    <t>Valparaíso</t>
  </si>
  <si>
    <t>ANT</t>
  </si>
  <si>
    <t>U. de Antofagasta</t>
  </si>
  <si>
    <t>Antofagasta</t>
  </si>
  <si>
    <t>ULS</t>
  </si>
  <si>
    <t>U. de la Serena</t>
  </si>
  <si>
    <t>Coquimbo</t>
  </si>
  <si>
    <t>La Serena</t>
  </si>
  <si>
    <t>UBB</t>
  </si>
  <si>
    <t>Bío-Bío</t>
  </si>
  <si>
    <t>Concepción</t>
  </si>
  <si>
    <t>FRO</t>
  </si>
  <si>
    <t>U. de la Frontera</t>
  </si>
  <si>
    <t>Araucanía</t>
  </si>
  <si>
    <t>Temuco</t>
  </si>
  <si>
    <t>MAG</t>
  </si>
  <si>
    <t>U. de Magallanes</t>
  </si>
  <si>
    <t>Magallanes</t>
  </si>
  <si>
    <t>Punta Arenas</t>
  </si>
  <si>
    <t>TAL</t>
  </si>
  <si>
    <t>U. de Talca</t>
  </si>
  <si>
    <t>Maule</t>
  </si>
  <si>
    <t>Talca</t>
  </si>
  <si>
    <t>ATA</t>
  </si>
  <si>
    <t>U. de Atacama</t>
  </si>
  <si>
    <t>Atacama</t>
  </si>
  <si>
    <t>Copiapó</t>
  </si>
  <si>
    <t>UTA</t>
  </si>
  <si>
    <t>U. de Tarapacá</t>
  </si>
  <si>
    <t>Arica y Parinacota</t>
  </si>
  <si>
    <t>Arica</t>
  </si>
  <si>
    <t>UAP</t>
  </si>
  <si>
    <t>U. Arturo Prat</t>
  </si>
  <si>
    <t>Tarapacá</t>
  </si>
  <si>
    <t>Iquique</t>
  </si>
  <si>
    <t>UPA</t>
  </si>
  <si>
    <t>U. de Playa Ancha</t>
  </si>
  <si>
    <t>ULA</t>
  </si>
  <si>
    <t>U. de Los Lagos</t>
  </si>
  <si>
    <t>Los Lagos</t>
  </si>
  <si>
    <t>Osorno</t>
  </si>
  <si>
    <t>URO</t>
  </si>
  <si>
    <t>U. de O'Higgins</t>
  </si>
  <si>
    <t>O'Higgins</t>
  </si>
  <si>
    <t>Rancagua</t>
  </si>
  <si>
    <t>URY</t>
  </si>
  <si>
    <t>U. de Aysén</t>
  </si>
  <si>
    <t>Aysén</t>
  </si>
  <si>
    <t>Coyhaique</t>
  </si>
  <si>
    <t>UNIVERSIDAD ARTURO PRAT</t>
  </si>
  <si>
    <t>UNIVERSIDAD DE ANTOFAGASTA</t>
  </si>
  <si>
    <t>UNIVERSIDAD DE ATACAMA</t>
  </si>
  <si>
    <t>UNIVERSIDAD DE LA FRONTERA</t>
  </si>
  <si>
    <t>UNIVERSIDAD DE LA SERENA</t>
  </si>
  <si>
    <t>UNIVERSIDAD DE LOS LAGOS</t>
  </si>
  <si>
    <t>UNIVERSIDAD DE MAGALLANES</t>
  </si>
  <si>
    <t>UNIVERSIDAD DE PLAYA ANCHA DE CIENCIAS DE LA EDUCACION</t>
  </si>
  <si>
    <t>UNIVERSIDAD DE TALCA</t>
  </si>
  <si>
    <t>UNIVERSIDAD DE TARAPACA</t>
  </si>
  <si>
    <t>UNIVERSIDAD DE VALPARAISO</t>
  </si>
  <si>
    <t>UNIVERSIDAD DEL BIO-BIO</t>
  </si>
  <si>
    <t>U. del Bio Bio</t>
  </si>
  <si>
    <t>% Matrícula Subvencionada</t>
  </si>
  <si>
    <t>NOMBRE INSTITUCIÓN</t>
  </si>
  <si>
    <t>Suma de TOTAL TES</t>
  </si>
  <si>
    <t>Total</t>
  </si>
  <si>
    <t>% KM</t>
  </si>
  <si>
    <t>% KM RM</t>
  </si>
  <si>
    <t>Código</t>
  </si>
  <si>
    <t>Matrícula Subvencionada</t>
  </si>
  <si>
    <t>KM RM</t>
  </si>
  <si>
    <t>% Distribución</t>
  </si>
  <si>
    <t>NIVEL GLOBAL</t>
  </si>
  <si>
    <t>Pregrado</t>
  </si>
  <si>
    <t>TIPO DE PLAN DE LA CARRERA</t>
  </si>
  <si>
    <t>Plan Regular</t>
  </si>
  <si>
    <t>Suma de TES MUNICIPAL</t>
  </si>
  <si>
    <t>Suma de TES PARTICULAR SUBVENCIONADO</t>
  </si>
  <si>
    <t>Suma de TES PARTICULAR PAGADO</t>
  </si>
  <si>
    <t>Suma de TES CORP_ DE ADM_ DELEGADA</t>
  </si>
  <si>
    <t>UNIVERSIDAD DE AYSEN</t>
  </si>
  <si>
    <t>UNIVERSIDAD DE O'HIGGINS</t>
  </si>
  <si>
    <t>% Matrícula Subvencionada por IES</t>
  </si>
  <si>
    <t>% Ajustado</t>
  </si>
  <si>
    <t>CFT Estatal</t>
  </si>
  <si>
    <t>Transferencias Corrientes</t>
  </si>
  <si>
    <t>Transferencias de Capital</t>
  </si>
  <si>
    <t>CFT ESTATAL</t>
  </si>
  <si>
    <t>Oferta Académica CFT Estatal</t>
  </si>
  <si>
    <t>CFT de la Región del Maule</t>
  </si>
  <si>
    <t>CFT de la Región de la Araucanía</t>
  </si>
  <si>
    <t>Linares</t>
  </si>
  <si>
    <t>Lautaro</t>
  </si>
  <si>
    <t>Monto a Distribuir por Indicadores</t>
  </si>
  <si>
    <t>CFT de lA Región de Coquimbo</t>
  </si>
  <si>
    <t>CFT de la Región de Los Lagos</t>
  </si>
  <si>
    <t>CFT de la Región de Tarapacá</t>
  </si>
  <si>
    <t>Ovalle</t>
  </si>
  <si>
    <t>Llanquihue</t>
  </si>
  <si>
    <t>Alto Hospicio</t>
  </si>
  <si>
    <t>Suma de TES SERVICIO LOCAL EDUCACION</t>
  </si>
  <si>
    <t>Código DFI</t>
  </si>
  <si>
    <t>Suma de TOTAL TES Subvencionada</t>
  </si>
  <si>
    <t>Totales</t>
  </si>
  <si>
    <t>Ley de Presupuestos 2020</t>
  </si>
  <si>
    <t>Santiago, 06 de enero de 2020</t>
  </si>
  <si>
    <t>CRM</t>
  </si>
  <si>
    <t>CRA</t>
  </si>
  <si>
    <t>CRC</t>
  </si>
  <si>
    <t>CRT</t>
  </si>
  <si>
    <t>CRL</t>
  </si>
  <si>
    <t>Total
M$</t>
  </si>
  <si>
    <t>Total ESR 2020
M$</t>
  </si>
  <si>
    <t>AÑO</t>
  </si>
  <si>
    <t>Educación Superior Regional año 2020</t>
  </si>
  <si>
    <t>Unidad de Anáslisis e Información, DFI</t>
  </si>
  <si>
    <t xml:space="preserve">Universidades Estatales M$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</si>
</sst>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Arial"/>
      <family val="2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Border="1"/>
    <xf numFmtId="165" fontId="0" fillId="0" borderId="0" xfId="0" applyNumberFormat="1"/>
    <xf numFmtId="0" fontId="2" fillId="0" borderId="0" xfId="0" applyFont="1" applyBorder="1"/>
    <xf numFmtId="0" fontId="3" fillId="0" borderId="2" xfId="0" applyFont="1" applyBorder="1" applyAlignment="1">
      <alignment horizontal="center" vertical="center" wrapText="1"/>
    </xf>
    <xf numFmtId="165" fontId="3" fillId="0" borderId="0" xfId="0" applyNumberFormat="1" applyFont="1"/>
    <xf numFmtId="9" fontId="3" fillId="0" borderId="0" xfId="2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3" fillId="0" borderId="2" xfId="0" applyFont="1" applyFill="1" applyBorder="1" applyAlignment="1">
      <alignment horizontal="center" vertical="center" wrapText="1"/>
    </xf>
    <xf numFmtId="10" fontId="3" fillId="0" borderId="0" xfId="2" applyNumberFormat="1" applyFont="1"/>
    <xf numFmtId="0" fontId="0" fillId="0" borderId="0" xfId="0"/>
    <xf numFmtId="0" fontId="0" fillId="0" borderId="0" xfId="0" pivotButton="1"/>
    <xf numFmtId="0" fontId="7" fillId="0" borderId="2" xfId="0" applyFont="1" applyBorder="1"/>
    <xf numFmtId="0" fontId="6" fillId="0" borderId="2" xfId="0" applyFont="1" applyBorder="1"/>
    <xf numFmtId="0" fontId="6" fillId="0" borderId="2" xfId="0" applyFont="1" applyFill="1" applyBorder="1"/>
    <xf numFmtId="2" fontId="6" fillId="0" borderId="2" xfId="0" applyNumberFormat="1" applyFont="1" applyBorder="1"/>
    <xf numFmtId="0" fontId="8" fillId="0" borderId="2" xfId="0" applyFont="1" applyBorder="1" applyAlignment="1">
      <alignment horizontal="center"/>
    </xf>
    <xf numFmtId="2" fontId="3" fillId="0" borderId="0" xfId="0" applyNumberFormat="1" applyFont="1"/>
    <xf numFmtId="0" fontId="5" fillId="0" borderId="0" xfId="0" applyFont="1" applyFill="1" applyBorder="1"/>
    <xf numFmtId="0" fontId="3" fillId="0" borderId="1" xfId="0" applyFont="1" applyBorder="1" applyAlignment="1">
      <alignment horizontal="center" vertical="center" wrapText="1"/>
    </xf>
    <xf numFmtId="9" fontId="3" fillId="0" borderId="0" xfId="2" applyFont="1"/>
    <xf numFmtId="165" fontId="5" fillId="0" borderId="2" xfId="0" applyNumberFormat="1" applyFont="1" applyBorder="1"/>
    <xf numFmtId="0" fontId="5" fillId="0" borderId="2" xfId="0" applyFont="1" applyBorder="1"/>
    <xf numFmtId="0" fontId="5" fillId="0" borderId="2" xfId="0" applyFont="1" applyFill="1" applyBorder="1"/>
    <xf numFmtId="165" fontId="5" fillId="0" borderId="2" xfId="1" applyNumberFormat="1" applyFont="1" applyBorder="1"/>
    <xf numFmtId="10" fontId="5" fillId="0" borderId="2" xfId="2" applyNumberFormat="1" applyFont="1" applyBorder="1"/>
    <xf numFmtId="0" fontId="5" fillId="2" borderId="2" xfId="0" applyFont="1" applyFill="1" applyBorder="1"/>
    <xf numFmtId="0" fontId="3" fillId="0" borderId="2" xfId="0" applyFont="1" applyBorder="1"/>
    <xf numFmtId="0" fontId="3" fillId="3" borderId="2" xfId="0" applyFont="1" applyFill="1" applyBorder="1"/>
    <xf numFmtId="165" fontId="3" fillId="0" borderId="2" xfId="1" applyNumberFormat="1" applyFont="1" applyBorder="1"/>
    <xf numFmtId="165" fontId="3" fillId="3" borderId="2" xfId="1" applyNumberFormat="1" applyFont="1" applyFill="1" applyBorder="1"/>
    <xf numFmtId="0" fontId="3" fillId="0" borderId="2" xfId="0" applyFont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165" fontId="3" fillId="3" borderId="2" xfId="0" applyNumberFormat="1" applyFont="1" applyFill="1" applyBorder="1"/>
    <xf numFmtId="165" fontId="5" fillId="2" borderId="2" xfId="1" applyNumberFormat="1" applyFont="1" applyFill="1" applyBorder="1"/>
    <xf numFmtId="165" fontId="5" fillId="2" borderId="2" xfId="0" applyNumberFormat="1" applyFont="1" applyFill="1" applyBorder="1"/>
    <xf numFmtId="0" fontId="9" fillId="0" borderId="2" xfId="0" applyFont="1" applyBorder="1"/>
    <xf numFmtId="0" fontId="5" fillId="0" borderId="0" xfId="0" applyFont="1" applyBorder="1"/>
    <xf numFmtId="0" fontId="4" fillId="0" borderId="0" xfId="0" applyFont="1" applyFill="1" applyBorder="1"/>
    <xf numFmtId="0" fontId="6" fillId="0" borderId="0" xfId="0" applyFont="1" applyBorder="1"/>
    <xf numFmtId="0" fontId="8" fillId="0" borderId="2" xfId="0" applyFont="1" applyBorder="1"/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165" fontId="8" fillId="3" borderId="2" xfId="1" applyNumberFormat="1" applyFont="1" applyFill="1" applyBorder="1" applyAlignment="1">
      <alignment horizontal="center" vertical="center" wrapText="1"/>
    </xf>
    <xf numFmtId="41" fontId="6" fillId="0" borderId="2" xfId="3" applyFont="1" applyBorder="1"/>
    <xf numFmtId="41" fontId="8" fillId="0" borderId="2" xfId="3" applyFont="1" applyBorder="1"/>
    <xf numFmtId="0" fontId="6" fillId="0" borderId="3" xfId="0" applyFont="1" applyBorder="1"/>
    <xf numFmtId="0" fontId="8" fillId="0" borderId="2" xfId="0" applyFont="1" applyFill="1" applyBorder="1"/>
    <xf numFmtId="9" fontId="8" fillId="0" borderId="2" xfId="2" applyFont="1" applyFill="1" applyBorder="1"/>
    <xf numFmtId="164" fontId="3" fillId="0" borderId="0" xfId="0" applyNumberFormat="1" applyFont="1"/>
    <xf numFmtId="164" fontId="5" fillId="0" borderId="2" xfId="0" applyNumberFormat="1" applyFont="1" applyBorder="1"/>
    <xf numFmtId="166" fontId="5" fillId="0" borderId="2" xfId="0" applyNumberFormat="1" applyFont="1" applyBorder="1"/>
    <xf numFmtId="166" fontId="3" fillId="0" borderId="0" xfId="0" applyNumberFormat="1" applyFont="1"/>
    <xf numFmtId="0" fontId="0" fillId="0" borderId="0" xfId="0" applyAlignment="1">
      <alignment horizontal="left"/>
    </xf>
    <xf numFmtId="0" fontId="4" fillId="0" borderId="2" xfId="0" applyFont="1" applyFill="1" applyBorder="1"/>
    <xf numFmtId="0" fontId="11" fillId="0" borderId="0" xfId="0" applyFont="1"/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</cellXfs>
  <cellStyles count="4">
    <cellStyle name="Millares" xfId="1" builtinId="3"/>
    <cellStyle name="Millares [0]" xfId="3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1"/>
  <sheetViews>
    <sheetView tabSelected="1" zoomScale="90" zoomScaleNormal="90" workbookViewId="0">
      <selection activeCell="A4" sqref="A4:R4"/>
    </sheetView>
  </sheetViews>
  <sheetFormatPr baseColWidth="10" defaultRowHeight="15" x14ac:dyDescent="0.25"/>
  <cols>
    <col min="1" max="1" width="7.28515625" customWidth="1"/>
    <col min="2" max="2" width="29" bestFit="1" customWidth="1"/>
    <col min="3" max="3" width="15.42578125" customWidth="1"/>
    <col min="4" max="4" width="15.140625" bestFit="1" customWidth="1"/>
    <col min="5" max="5" width="12.7109375" bestFit="1" customWidth="1"/>
    <col min="6" max="6" width="11.42578125" style="11" customWidth="1"/>
    <col min="9" max="9" width="12.28515625" customWidth="1"/>
    <col min="11" max="11" width="11.42578125" style="11"/>
    <col min="14" max="14" width="12.7109375" customWidth="1"/>
    <col min="16" max="16" width="12.42578125" bestFit="1" customWidth="1"/>
    <col min="17" max="17" width="12.42578125" style="11" customWidth="1"/>
    <col min="19" max="19" width="6.7109375" customWidth="1"/>
  </cols>
  <sheetData>
    <row r="1" spans="1:19" s="11" customFormat="1" ht="17.25" x14ac:dyDescent="0.3">
      <c r="A1" s="58" t="s">
        <v>124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</row>
    <row r="2" spans="1:19" s="11" customFormat="1" ht="17.25" x14ac:dyDescent="0.3">
      <c r="A2" s="58" t="s">
        <v>126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</row>
    <row r="3" spans="1:19" s="11" customFormat="1" x14ac:dyDescent="0.25">
      <c r="A3" s="57" t="s">
        <v>125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</row>
    <row r="4" spans="1:19" s="11" customFormat="1" x14ac:dyDescent="0.25">
      <c r="A4" s="57" t="s">
        <v>115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</row>
    <row r="5" spans="1:19" s="56" customFormat="1" ht="8.25" x14ac:dyDescent="0.15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</row>
    <row r="6" spans="1:19" x14ac:dyDescent="0.25">
      <c r="A6" s="1"/>
      <c r="B6" s="3"/>
      <c r="C6" s="1"/>
      <c r="G6" s="6">
        <v>0.25</v>
      </c>
      <c r="H6" s="6">
        <v>0.25</v>
      </c>
      <c r="I6" s="6">
        <v>0.3</v>
      </c>
      <c r="J6" s="6">
        <v>0.2</v>
      </c>
      <c r="K6" s="6"/>
      <c r="L6" s="6">
        <v>0.25</v>
      </c>
      <c r="M6" s="6">
        <v>0.25</v>
      </c>
      <c r="N6" s="6">
        <v>0.3</v>
      </c>
      <c r="O6" s="6">
        <v>0.2</v>
      </c>
    </row>
    <row r="7" spans="1:19" ht="38.25" x14ac:dyDescent="0.25">
      <c r="A7" s="4" t="s">
        <v>78</v>
      </c>
      <c r="B7" s="4" t="s">
        <v>0</v>
      </c>
      <c r="C7" s="4" t="s">
        <v>1</v>
      </c>
      <c r="D7" s="4" t="s">
        <v>2</v>
      </c>
      <c r="E7" s="4" t="s">
        <v>3</v>
      </c>
      <c r="F7" s="4" t="s">
        <v>98</v>
      </c>
      <c r="G7" s="4" t="s">
        <v>4</v>
      </c>
      <c r="H7" s="4" t="s">
        <v>5</v>
      </c>
      <c r="I7" s="20" t="s">
        <v>72</v>
      </c>
      <c r="J7" s="4" t="s">
        <v>77</v>
      </c>
      <c r="K7" s="4" t="s">
        <v>98</v>
      </c>
      <c r="L7" s="20" t="s">
        <v>4</v>
      </c>
      <c r="M7" s="20" t="s">
        <v>5</v>
      </c>
      <c r="N7" s="20" t="s">
        <v>79</v>
      </c>
      <c r="O7" s="20" t="s">
        <v>80</v>
      </c>
      <c r="P7" s="4" t="s">
        <v>121</v>
      </c>
      <c r="Q7" s="4" t="s">
        <v>122</v>
      </c>
      <c r="R7" s="9" t="s">
        <v>81</v>
      </c>
    </row>
    <row r="8" spans="1:19" x14ac:dyDescent="0.25">
      <c r="A8" s="37" t="s">
        <v>41</v>
      </c>
      <c r="B8" s="23" t="s">
        <v>42</v>
      </c>
      <c r="C8" s="23" t="s">
        <v>43</v>
      </c>
      <c r="D8" s="23" t="s">
        <v>7</v>
      </c>
      <c r="E8" s="24" t="s">
        <v>44</v>
      </c>
      <c r="F8" s="24">
        <v>0</v>
      </c>
      <c r="G8" s="23">
        <v>1</v>
      </c>
      <c r="H8" s="23">
        <v>1</v>
      </c>
      <c r="I8" s="23">
        <f>VLOOKUP(A8,'Subvencionados U. Estatales'!$B$5:$K$19,10,0)</f>
        <v>7.4466815460304939E-2</v>
      </c>
      <c r="J8" s="23">
        <v>0.12823505524002601</v>
      </c>
      <c r="K8" s="23">
        <v>0</v>
      </c>
      <c r="L8" s="22">
        <f t="shared" ref="L8:L21" si="0">$G$6*$C$33*(G8/$G$27)</f>
        <v>136373.19642857142</v>
      </c>
      <c r="M8" s="22">
        <f t="shared" ref="M8:M21" si="1">$H$6*$C$33*(H8/$H$27)</f>
        <v>159102.0625</v>
      </c>
      <c r="N8" s="25">
        <f t="shared" ref="N8:N21" si="2">$I$6*$C$33*(I8)</f>
        <v>170608.66455659617</v>
      </c>
      <c r="O8" s="22">
        <f t="shared" ref="O8:O21" si="3">$J$6*$C$33*J8</f>
        <v>195863.6330254999</v>
      </c>
      <c r="P8" s="51">
        <f>SUM(K8:O8)</f>
        <v>661947.55651066743</v>
      </c>
      <c r="Q8" s="52">
        <f>ROUND(P8,0)</f>
        <v>661948</v>
      </c>
      <c r="R8" s="26">
        <f>Q8/$Q$27</f>
        <v>8.3930071882497792E-2</v>
      </c>
      <c r="S8" s="2" t="str">
        <f>+A8</f>
        <v>UAP</v>
      </c>
    </row>
    <row r="9" spans="1:19" x14ac:dyDescent="0.25">
      <c r="A9" s="37" t="s">
        <v>11</v>
      </c>
      <c r="B9" s="23" t="s">
        <v>12</v>
      </c>
      <c r="C9" s="23" t="s">
        <v>13</v>
      </c>
      <c r="D9" s="23" t="s">
        <v>7</v>
      </c>
      <c r="E9" s="24" t="s">
        <v>13</v>
      </c>
      <c r="F9" s="24">
        <v>0</v>
      </c>
      <c r="G9" s="23">
        <v>1</v>
      </c>
      <c r="H9" s="23">
        <v>1</v>
      </c>
      <c r="I9" s="23">
        <f>VLOOKUP(A9,'Subvencionados U. Estatales'!$B$5:$K$19,10,0)</f>
        <v>6.6067316036807072E-2</v>
      </c>
      <c r="J9" s="23">
        <v>9.8511140167966554E-2</v>
      </c>
      <c r="K9" s="23">
        <v>0</v>
      </c>
      <c r="L9" s="22">
        <f t="shared" si="0"/>
        <v>136373.19642857142</v>
      </c>
      <c r="M9" s="22">
        <f t="shared" si="1"/>
        <v>159102.0625</v>
      </c>
      <c r="N9" s="25">
        <f t="shared" si="2"/>
        <v>151364.82593225274</v>
      </c>
      <c r="O9" s="22">
        <f t="shared" si="3"/>
        <v>150463.92556752072</v>
      </c>
      <c r="P9" s="51">
        <f t="shared" ref="P9:P26" si="4">SUM(K9:O9)</f>
        <v>597304.01042834483</v>
      </c>
      <c r="Q9" s="52">
        <f t="shared" ref="Q9:Q26" si="5">ROUND(P9,0)</f>
        <v>597304</v>
      </c>
      <c r="R9" s="26">
        <f t="shared" ref="R9:R26" si="6">Q9/$Q$27</f>
        <v>7.5733694573748192E-2</v>
      </c>
      <c r="S9" s="2" t="str">
        <f t="shared" ref="S9:S26" si="7">+A9</f>
        <v>ANT</v>
      </c>
    </row>
    <row r="10" spans="1:19" x14ac:dyDescent="0.25">
      <c r="A10" s="37" t="s">
        <v>33</v>
      </c>
      <c r="B10" s="23" t="s">
        <v>34</v>
      </c>
      <c r="C10" s="23" t="s">
        <v>35</v>
      </c>
      <c r="D10" s="23" t="s">
        <v>7</v>
      </c>
      <c r="E10" s="24" t="s">
        <v>36</v>
      </c>
      <c r="F10" s="24">
        <v>0</v>
      </c>
      <c r="G10" s="23">
        <v>1</v>
      </c>
      <c r="H10" s="23">
        <v>1</v>
      </c>
      <c r="I10" s="23">
        <f>VLOOKUP(A10,'Subvencionados U. Estatales'!$B$5:$K$19,10,0)</f>
        <v>7.3514547510781708E-2</v>
      </c>
      <c r="J10" s="23">
        <v>5.7869543679365927E-2</v>
      </c>
      <c r="K10" s="23">
        <v>0</v>
      </c>
      <c r="L10" s="22">
        <f t="shared" si="0"/>
        <v>136373.19642857142</v>
      </c>
      <c r="M10" s="22">
        <f t="shared" si="1"/>
        <v>159102.0625</v>
      </c>
      <c r="N10" s="25">
        <f t="shared" si="2"/>
        <v>168426.95231116237</v>
      </c>
      <c r="O10" s="22">
        <f t="shared" si="3"/>
        <v>88388.772051081192</v>
      </c>
      <c r="P10" s="51">
        <f t="shared" si="4"/>
        <v>552290.98329081503</v>
      </c>
      <c r="Q10" s="52">
        <f t="shared" si="5"/>
        <v>552291</v>
      </c>
      <c r="R10" s="26">
        <f t="shared" si="6"/>
        <v>7.0026381724933973E-2</v>
      </c>
      <c r="S10" s="2" t="str">
        <f t="shared" si="7"/>
        <v>ATA</v>
      </c>
    </row>
    <row r="11" spans="1:19" x14ac:dyDescent="0.25">
      <c r="A11" s="37" t="s">
        <v>21</v>
      </c>
      <c r="B11" s="23" t="s">
        <v>22</v>
      </c>
      <c r="C11" s="23" t="s">
        <v>23</v>
      </c>
      <c r="D11" s="23" t="s">
        <v>7</v>
      </c>
      <c r="E11" s="24" t="s">
        <v>24</v>
      </c>
      <c r="F11" s="24">
        <v>0</v>
      </c>
      <c r="G11" s="23">
        <v>1</v>
      </c>
      <c r="H11" s="23">
        <v>1</v>
      </c>
      <c r="I11" s="23">
        <f>VLOOKUP(A11,'Subvencionados U. Estatales'!$B$5:$K$19,10,0)</f>
        <v>7.1036962478517499E-2</v>
      </c>
      <c r="J11" s="23">
        <v>4.9677862516272486E-2</v>
      </c>
      <c r="K11" s="23">
        <v>0</v>
      </c>
      <c r="L11" s="22">
        <f t="shared" si="0"/>
        <v>136373.19642857142</v>
      </c>
      <c r="M11" s="22">
        <f t="shared" si="1"/>
        <v>159102.0625</v>
      </c>
      <c r="N11" s="25">
        <f t="shared" si="2"/>
        <v>162750.63231456833</v>
      </c>
      <c r="O11" s="22">
        <f t="shared" si="3"/>
        <v>75876.963714531768</v>
      </c>
      <c r="P11" s="51">
        <f t="shared" si="4"/>
        <v>534102.85495767149</v>
      </c>
      <c r="Q11" s="52">
        <f t="shared" si="5"/>
        <v>534103</v>
      </c>
      <c r="R11" s="26">
        <f t="shared" si="6"/>
        <v>6.7720278908098105E-2</v>
      </c>
      <c r="S11" s="2" t="str">
        <f t="shared" si="7"/>
        <v>FRO</v>
      </c>
    </row>
    <row r="12" spans="1:19" x14ac:dyDescent="0.25">
      <c r="A12" s="37" t="s">
        <v>14</v>
      </c>
      <c r="B12" s="23" t="s">
        <v>15</v>
      </c>
      <c r="C12" s="23" t="s">
        <v>16</v>
      </c>
      <c r="D12" s="23" t="s">
        <v>7</v>
      </c>
      <c r="E12" s="24" t="s">
        <v>17</v>
      </c>
      <c r="F12" s="24">
        <v>0</v>
      </c>
      <c r="G12" s="23">
        <v>1</v>
      </c>
      <c r="H12" s="23">
        <v>1</v>
      </c>
      <c r="I12" s="23">
        <f>VLOOKUP(A12,'Subvencionados U. Estatales'!$B$5:$K$19,10,0)</f>
        <v>7.1861121002245273E-2</v>
      </c>
      <c r="J12" s="23">
        <v>3.3864756978445452E-2</v>
      </c>
      <c r="K12" s="23">
        <v>0</v>
      </c>
      <c r="L12" s="22">
        <f t="shared" si="0"/>
        <v>136373.19642857142</v>
      </c>
      <c r="M12" s="22">
        <f t="shared" si="1"/>
        <v>159102.0625</v>
      </c>
      <c r="N12" s="25">
        <f t="shared" si="2"/>
        <v>164638.83693627774</v>
      </c>
      <c r="O12" s="22">
        <f t="shared" si="3"/>
        <v>51724.345740786623</v>
      </c>
      <c r="P12" s="51">
        <f t="shared" si="4"/>
        <v>511838.4416056358</v>
      </c>
      <c r="Q12" s="52">
        <f t="shared" si="5"/>
        <v>511838</v>
      </c>
      <c r="R12" s="26">
        <f t="shared" si="6"/>
        <v>6.4897242883419706E-2</v>
      </c>
      <c r="S12" s="2" t="str">
        <f t="shared" si="7"/>
        <v>ULS</v>
      </c>
    </row>
    <row r="13" spans="1:19" x14ac:dyDescent="0.25">
      <c r="A13" s="37" t="s">
        <v>47</v>
      </c>
      <c r="B13" s="23" t="s">
        <v>48</v>
      </c>
      <c r="C13" s="23" t="s">
        <v>49</v>
      </c>
      <c r="D13" s="23" t="s">
        <v>7</v>
      </c>
      <c r="E13" s="24" t="s">
        <v>50</v>
      </c>
      <c r="F13" s="24">
        <v>0</v>
      </c>
      <c r="G13" s="23">
        <v>1</v>
      </c>
      <c r="H13" s="23">
        <v>1</v>
      </c>
      <c r="I13" s="23">
        <f>VLOOKUP(A13,'Subvencionados U. Estatales'!$B$5:$K$19,10,0)</f>
        <v>7.4455684367801853E-2</v>
      </c>
      <c r="J13" s="23">
        <v>6.7096615324355152E-2</v>
      </c>
      <c r="K13" s="23">
        <v>0</v>
      </c>
      <c r="L13" s="22">
        <f t="shared" si="0"/>
        <v>136373.19642857142</v>
      </c>
      <c r="M13" s="22">
        <f t="shared" si="1"/>
        <v>159102.0625</v>
      </c>
      <c r="N13" s="25">
        <f t="shared" si="2"/>
        <v>170583.16244783445</v>
      </c>
      <c r="O13" s="22">
        <f t="shared" si="3"/>
        <v>102482.01489479051</v>
      </c>
      <c r="P13" s="51">
        <f t="shared" si="4"/>
        <v>568540.43627119635</v>
      </c>
      <c r="Q13" s="52">
        <f t="shared" si="5"/>
        <v>568540</v>
      </c>
      <c r="R13" s="26">
        <f t="shared" si="6"/>
        <v>7.2086633796121902E-2</v>
      </c>
      <c r="S13" s="2" t="str">
        <f t="shared" si="7"/>
        <v>ULA</v>
      </c>
    </row>
    <row r="14" spans="1:19" x14ac:dyDescent="0.25">
      <c r="A14" s="37" t="s">
        <v>25</v>
      </c>
      <c r="B14" s="23" t="s">
        <v>26</v>
      </c>
      <c r="C14" s="23" t="s">
        <v>27</v>
      </c>
      <c r="D14" s="23" t="s">
        <v>7</v>
      </c>
      <c r="E14" s="24" t="s">
        <v>28</v>
      </c>
      <c r="F14" s="24">
        <v>0</v>
      </c>
      <c r="G14" s="23">
        <v>1</v>
      </c>
      <c r="H14" s="23">
        <v>1</v>
      </c>
      <c r="I14" s="23">
        <f>VLOOKUP(A14,'Subvencionados U. Estatales'!$B$5:$K$19,10,0)</f>
        <v>7.0021957506688146E-2</v>
      </c>
      <c r="J14" s="23">
        <v>0.21627204704906514</v>
      </c>
      <c r="K14" s="23">
        <v>0</v>
      </c>
      <c r="L14" s="22">
        <f t="shared" si="0"/>
        <v>136373.19642857142</v>
      </c>
      <c r="M14" s="22">
        <f t="shared" si="1"/>
        <v>159102.0625</v>
      </c>
      <c r="N14" s="25">
        <f t="shared" si="2"/>
        <v>160425.18517826073</v>
      </c>
      <c r="O14" s="22">
        <f t="shared" si="3"/>
        <v>330329.5559673917</v>
      </c>
      <c r="P14" s="51">
        <f t="shared" si="4"/>
        <v>786230.00007422385</v>
      </c>
      <c r="Q14" s="52">
        <f t="shared" si="5"/>
        <v>786230</v>
      </c>
      <c r="R14" s="26">
        <f t="shared" si="6"/>
        <v>9.9688103017421675E-2</v>
      </c>
      <c r="S14" s="2" t="str">
        <f t="shared" si="7"/>
        <v>MAG</v>
      </c>
    </row>
    <row r="15" spans="1:19" x14ac:dyDescent="0.25">
      <c r="A15" s="37" t="s">
        <v>45</v>
      </c>
      <c r="B15" s="23" t="s">
        <v>46</v>
      </c>
      <c r="C15" s="23" t="s">
        <v>10</v>
      </c>
      <c r="D15" s="23" t="s">
        <v>7</v>
      </c>
      <c r="E15" s="24" t="s">
        <v>10</v>
      </c>
      <c r="F15" s="24">
        <v>0</v>
      </c>
      <c r="G15" s="23">
        <v>1</v>
      </c>
      <c r="H15" s="23">
        <v>1</v>
      </c>
      <c r="I15" s="23">
        <f>VLOOKUP(A15,'Subvencionados U. Estatales'!$B$5:$K$19,10,0)</f>
        <v>7.2493232166124091E-2</v>
      </c>
      <c r="J15" s="23">
        <v>8.3486457841318862E-3</v>
      </c>
      <c r="K15" s="23">
        <v>0</v>
      </c>
      <c r="L15" s="22">
        <f t="shared" si="0"/>
        <v>136373.19642857142</v>
      </c>
      <c r="M15" s="22">
        <f t="shared" si="1"/>
        <v>159102.0625</v>
      </c>
      <c r="N15" s="25">
        <f t="shared" si="2"/>
        <v>166087.04767087224</v>
      </c>
      <c r="O15" s="22">
        <f t="shared" si="3"/>
        <v>12751.552928038203</v>
      </c>
      <c r="P15" s="51">
        <f t="shared" si="4"/>
        <v>474313.85952748184</v>
      </c>
      <c r="Q15" s="52">
        <f t="shared" si="5"/>
        <v>474314</v>
      </c>
      <c r="R15" s="26">
        <f t="shared" si="6"/>
        <v>6.0139479407559294E-2</v>
      </c>
      <c r="S15" s="2" t="str">
        <f t="shared" si="7"/>
        <v>UPA</v>
      </c>
    </row>
    <row r="16" spans="1:19" x14ac:dyDescent="0.25">
      <c r="A16" s="37" t="s">
        <v>29</v>
      </c>
      <c r="B16" s="23" t="s">
        <v>30</v>
      </c>
      <c r="C16" s="23" t="s">
        <v>31</v>
      </c>
      <c r="D16" s="23" t="s">
        <v>7</v>
      </c>
      <c r="E16" s="24" t="s">
        <v>32</v>
      </c>
      <c r="F16" s="24">
        <v>0</v>
      </c>
      <c r="G16" s="23">
        <v>1</v>
      </c>
      <c r="H16" s="23">
        <v>1</v>
      </c>
      <c r="I16" s="23">
        <f>VLOOKUP(A16,'Subvencionados U. Estatales'!$B$5:$K$19,10,0)</f>
        <v>6.9389275108785495E-2</v>
      </c>
      <c r="J16" s="23">
        <v>1.8494464477034206E-2</v>
      </c>
      <c r="K16" s="23">
        <v>0</v>
      </c>
      <c r="L16" s="22">
        <f t="shared" si="0"/>
        <v>136373.19642857142</v>
      </c>
      <c r="M16" s="22">
        <f t="shared" si="1"/>
        <v>159102.0625</v>
      </c>
      <c r="N16" s="25">
        <f t="shared" si="2"/>
        <v>158975.66570670262</v>
      </c>
      <c r="O16" s="22">
        <f t="shared" si="3"/>
        <v>28248.071454039611</v>
      </c>
      <c r="P16" s="51">
        <f t="shared" si="4"/>
        <v>482698.99608931364</v>
      </c>
      <c r="Q16" s="52">
        <f t="shared" si="5"/>
        <v>482699</v>
      </c>
      <c r="R16" s="26">
        <f t="shared" si="6"/>
        <v>6.1202634901245723E-2</v>
      </c>
      <c r="S16" s="2" t="str">
        <f t="shared" si="7"/>
        <v>TAL</v>
      </c>
    </row>
    <row r="17" spans="1:19" x14ac:dyDescent="0.25">
      <c r="A17" s="37" t="s">
        <v>37</v>
      </c>
      <c r="B17" s="23" t="s">
        <v>38</v>
      </c>
      <c r="C17" s="23" t="s">
        <v>39</v>
      </c>
      <c r="D17" s="23" t="s">
        <v>7</v>
      </c>
      <c r="E17" s="24" t="s">
        <v>40</v>
      </c>
      <c r="F17" s="24">
        <v>0</v>
      </c>
      <c r="G17" s="23">
        <v>1</v>
      </c>
      <c r="H17" s="23">
        <v>1</v>
      </c>
      <c r="I17" s="23">
        <f>VLOOKUP(A17,'Subvencionados U. Estatales'!$B$5:$K$19,10,0)</f>
        <v>7.2659322780435451E-2</v>
      </c>
      <c r="J17" s="23">
        <v>0.14825524463440204</v>
      </c>
      <c r="K17" s="23">
        <v>0</v>
      </c>
      <c r="L17" s="22">
        <f t="shared" si="0"/>
        <v>136373.19642857142</v>
      </c>
      <c r="M17" s="22">
        <f t="shared" si="1"/>
        <v>159102.0625</v>
      </c>
      <c r="N17" s="25">
        <f t="shared" si="2"/>
        <v>166467.57284477539</v>
      </c>
      <c r="O17" s="22">
        <f t="shared" si="3"/>
        <v>226442.06589864407</v>
      </c>
      <c r="P17" s="51">
        <f t="shared" si="4"/>
        <v>688384.89767199091</v>
      </c>
      <c r="Q17" s="52">
        <f t="shared" si="5"/>
        <v>688385</v>
      </c>
      <c r="R17" s="26">
        <f t="shared" si="6"/>
        <v>8.7282086406837461E-2</v>
      </c>
      <c r="S17" s="2" t="str">
        <f t="shared" si="7"/>
        <v>UTA</v>
      </c>
    </row>
    <row r="18" spans="1:19" x14ac:dyDescent="0.25">
      <c r="A18" s="37" t="s">
        <v>8</v>
      </c>
      <c r="B18" s="23" t="s">
        <v>9</v>
      </c>
      <c r="C18" s="23" t="s">
        <v>10</v>
      </c>
      <c r="D18" s="23" t="s">
        <v>7</v>
      </c>
      <c r="E18" s="24" t="s">
        <v>10</v>
      </c>
      <c r="F18" s="24">
        <v>0</v>
      </c>
      <c r="G18" s="23">
        <v>1</v>
      </c>
      <c r="H18" s="23">
        <v>1</v>
      </c>
      <c r="I18" s="23">
        <f>VLOOKUP(A18,'Subvencionados U. Estatales'!$B$5:$K$19,10,0)</f>
        <v>6.5357279624106202E-2</v>
      </c>
      <c r="J18" s="23">
        <v>8.3486457841318862E-3</v>
      </c>
      <c r="K18" s="23">
        <v>0</v>
      </c>
      <c r="L18" s="22">
        <f t="shared" si="0"/>
        <v>136373.19642857142</v>
      </c>
      <c r="M18" s="22">
        <f t="shared" si="1"/>
        <v>159102.0625</v>
      </c>
      <c r="N18" s="25">
        <f t="shared" si="2"/>
        <v>149738.08302121708</v>
      </c>
      <c r="O18" s="22">
        <f t="shared" si="3"/>
        <v>12751.552928038203</v>
      </c>
      <c r="P18" s="51">
        <f t="shared" si="4"/>
        <v>457964.89487782668</v>
      </c>
      <c r="Q18" s="52">
        <f t="shared" si="5"/>
        <v>457965</v>
      </c>
      <c r="R18" s="26">
        <f t="shared" si="6"/>
        <v>5.8066548081825313E-2</v>
      </c>
      <c r="S18" s="2" t="str">
        <f t="shared" si="7"/>
        <v>UVA</v>
      </c>
    </row>
    <row r="19" spans="1:19" x14ac:dyDescent="0.25">
      <c r="A19" s="37" t="s">
        <v>18</v>
      </c>
      <c r="B19" s="23" t="s">
        <v>71</v>
      </c>
      <c r="C19" s="23" t="s">
        <v>19</v>
      </c>
      <c r="D19" s="23" t="s">
        <v>7</v>
      </c>
      <c r="E19" s="24" t="s">
        <v>20</v>
      </c>
      <c r="F19" s="24">
        <v>0</v>
      </c>
      <c r="G19" s="23">
        <v>1</v>
      </c>
      <c r="H19" s="23">
        <v>1</v>
      </c>
      <c r="I19" s="23">
        <f>VLOOKUP(A19,'Subvencionados U. Estatales'!$B$5:$K$19,10,0)</f>
        <v>7.2940940183225347E-2</v>
      </c>
      <c r="J19" s="23">
        <v>3.5983059341267012E-2</v>
      </c>
      <c r="K19" s="23">
        <v>0</v>
      </c>
      <c r="L19" s="22">
        <f t="shared" si="0"/>
        <v>136373.19642857142</v>
      </c>
      <c r="M19" s="22">
        <f t="shared" si="1"/>
        <v>159102.0625</v>
      </c>
      <c r="N19" s="25">
        <f t="shared" si="2"/>
        <v>167112.77794330003</v>
      </c>
      <c r="O19" s="22">
        <f t="shared" si="3"/>
        <v>54959.797980052543</v>
      </c>
      <c r="P19" s="51">
        <f t="shared" si="4"/>
        <v>517547.83485192398</v>
      </c>
      <c r="Q19" s="52">
        <f t="shared" si="5"/>
        <v>517548</v>
      </c>
      <c r="R19" s="26">
        <f t="shared" si="6"/>
        <v>6.5621228317999256E-2</v>
      </c>
      <c r="S19" s="2" t="str">
        <f t="shared" si="7"/>
        <v>UBB</v>
      </c>
    </row>
    <row r="20" spans="1:19" x14ac:dyDescent="0.25">
      <c r="A20" s="37" t="s">
        <v>51</v>
      </c>
      <c r="B20" s="23" t="s">
        <v>52</v>
      </c>
      <c r="C20" s="24" t="s">
        <v>53</v>
      </c>
      <c r="D20" s="23" t="s">
        <v>7</v>
      </c>
      <c r="E20" s="24" t="s">
        <v>54</v>
      </c>
      <c r="F20" s="24">
        <v>0</v>
      </c>
      <c r="G20" s="23">
        <v>1</v>
      </c>
      <c r="H20" s="23">
        <v>0</v>
      </c>
      <c r="I20" s="23">
        <f>VLOOKUP(A20,'Subvencionados U. Estatales'!$B$5:$K$19,10,0)</f>
        <v>7.0727852135106212E-2</v>
      </c>
      <c r="J20" s="23">
        <v>6.0287374860315893E-3</v>
      </c>
      <c r="K20" s="23">
        <v>0</v>
      </c>
      <c r="L20" s="22">
        <f t="shared" si="0"/>
        <v>136373.19642857142</v>
      </c>
      <c r="M20" s="22">
        <f t="shared" si="1"/>
        <v>0</v>
      </c>
      <c r="N20" s="25">
        <f t="shared" si="2"/>
        <v>162042.43897282213</v>
      </c>
      <c r="O20" s="22">
        <f t="shared" si="3"/>
        <v>9208.1718556674314</v>
      </c>
      <c r="P20" s="51">
        <f t="shared" si="4"/>
        <v>307623.80725706095</v>
      </c>
      <c r="Q20" s="52">
        <f t="shared" si="5"/>
        <v>307624</v>
      </c>
      <c r="R20" s="26">
        <f t="shared" si="6"/>
        <v>3.9004430004745842E-2</v>
      </c>
      <c r="S20" s="2" t="str">
        <f t="shared" si="7"/>
        <v>URO</v>
      </c>
    </row>
    <row r="21" spans="1:19" x14ac:dyDescent="0.25">
      <c r="A21" s="37" t="s">
        <v>55</v>
      </c>
      <c r="B21" s="23" t="s">
        <v>56</v>
      </c>
      <c r="C21" s="24" t="s">
        <v>57</v>
      </c>
      <c r="D21" s="23" t="s">
        <v>7</v>
      </c>
      <c r="E21" s="24" t="s">
        <v>58</v>
      </c>
      <c r="F21" s="24">
        <v>0</v>
      </c>
      <c r="G21" s="23">
        <v>1</v>
      </c>
      <c r="H21" s="23">
        <v>0</v>
      </c>
      <c r="I21" s="23">
        <f>VLOOKUP(A21,'Subvencionados U. Estatales'!$B$5:$K$19,10,0)</f>
        <v>7.5007693639070602E-2</v>
      </c>
      <c r="J21" s="23">
        <v>0.12301418153750447</v>
      </c>
      <c r="K21" s="23">
        <v>0</v>
      </c>
      <c r="L21" s="22">
        <f t="shared" si="0"/>
        <v>136373.19642857142</v>
      </c>
      <c r="M21" s="22">
        <f t="shared" si="1"/>
        <v>0</v>
      </c>
      <c r="N21" s="25">
        <f t="shared" si="2"/>
        <v>171847.85416335738</v>
      </c>
      <c r="O21" s="22">
        <f t="shared" si="3"/>
        <v>187889.37599391729</v>
      </c>
      <c r="P21" s="51">
        <f t="shared" si="4"/>
        <v>496110.42658584606</v>
      </c>
      <c r="Q21" s="52">
        <f t="shared" si="5"/>
        <v>496110</v>
      </c>
      <c r="R21" s="26">
        <f t="shared" si="6"/>
        <v>6.2903049728416705E-2</v>
      </c>
      <c r="S21" s="2" t="str">
        <f t="shared" si="7"/>
        <v>URY</v>
      </c>
    </row>
    <row r="22" spans="1:19" s="11" customFormat="1" x14ac:dyDescent="0.25">
      <c r="A22" s="55" t="s">
        <v>116</v>
      </c>
      <c r="B22" s="23" t="s">
        <v>99</v>
      </c>
      <c r="C22" s="23" t="s">
        <v>31</v>
      </c>
      <c r="D22" s="23" t="s">
        <v>97</v>
      </c>
      <c r="E22" s="24" t="s">
        <v>101</v>
      </c>
      <c r="F22" s="24">
        <v>1</v>
      </c>
      <c r="G22" s="27"/>
      <c r="H22" s="27"/>
      <c r="I22" s="27"/>
      <c r="J22" s="27"/>
      <c r="K22" s="25">
        <v>50000</v>
      </c>
      <c r="L22" s="36"/>
      <c r="M22" s="36"/>
      <c r="N22" s="35"/>
      <c r="O22" s="36"/>
      <c r="P22" s="51">
        <f t="shared" si="4"/>
        <v>50000</v>
      </c>
      <c r="Q22" s="52">
        <f t="shared" si="5"/>
        <v>50000</v>
      </c>
      <c r="R22" s="26">
        <f t="shared" si="6"/>
        <v>6.3396272730258116E-3</v>
      </c>
      <c r="S22" s="2" t="str">
        <f t="shared" si="7"/>
        <v>CRM</v>
      </c>
    </row>
    <row r="23" spans="1:19" s="11" customFormat="1" x14ac:dyDescent="0.25">
      <c r="A23" s="55" t="s">
        <v>117</v>
      </c>
      <c r="B23" s="23" t="s">
        <v>100</v>
      </c>
      <c r="C23" s="23" t="s">
        <v>23</v>
      </c>
      <c r="D23" s="23" t="s">
        <v>97</v>
      </c>
      <c r="E23" s="24" t="s">
        <v>102</v>
      </c>
      <c r="F23" s="24">
        <v>1</v>
      </c>
      <c r="G23" s="27"/>
      <c r="H23" s="27"/>
      <c r="I23" s="27"/>
      <c r="J23" s="27"/>
      <c r="K23" s="25">
        <v>50000</v>
      </c>
      <c r="L23" s="36"/>
      <c r="M23" s="36"/>
      <c r="N23" s="35"/>
      <c r="O23" s="36"/>
      <c r="P23" s="51">
        <f t="shared" si="4"/>
        <v>50000</v>
      </c>
      <c r="Q23" s="52">
        <f t="shared" si="5"/>
        <v>50000</v>
      </c>
      <c r="R23" s="26">
        <f t="shared" si="6"/>
        <v>6.3396272730258116E-3</v>
      </c>
      <c r="S23" s="2" t="str">
        <f t="shared" si="7"/>
        <v>CRA</v>
      </c>
    </row>
    <row r="24" spans="1:19" s="11" customFormat="1" x14ac:dyDescent="0.25">
      <c r="A24" s="55" t="s">
        <v>118</v>
      </c>
      <c r="B24" s="23" t="s">
        <v>104</v>
      </c>
      <c r="C24" s="23" t="s">
        <v>16</v>
      </c>
      <c r="D24" s="23" t="s">
        <v>97</v>
      </c>
      <c r="E24" s="24" t="s">
        <v>107</v>
      </c>
      <c r="F24" s="24">
        <v>1</v>
      </c>
      <c r="G24" s="27"/>
      <c r="H24" s="27"/>
      <c r="I24" s="27"/>
      <c r="J24" s="27"/>
      <c r="K24" s="25">
        <v>50000</v>
      </c>
      <c r="L24" s="36"/>
      <c r="M24" s="36"/>
      <c r="N24" s="35"/>
      <c r="O24" s="36"/>
      <c r="P24" s="51">
        <f t="shared" si="4"/>
        <v>50000</v>
      </c>
      <c r="Q24" s="52">
        <f t="shared" si="5"/>
        <v>50000</v>
      </c>
      <c r="R24" s="26">
        <f t="shared" si="6"/>
        <v>6.3396272730258116E-3</v>
      </c>
      <c r="S24" s="2" t="str">
        <f t="shared" si="7"/>
        <v>CRC</v>
      </c>
    </row>
    <row r="25" spans="1:19" s="11" customFormat="1" x14ac:dyDescent="0.25">
      <c r="A25" s="55" t="s">
        <v>120</v>
      </c>
      <c r="B25" s="23" t="s">
        <v>105</v>
      </c>
      <c r="C25" s="23" t="s">
        <v>49</v>
      </c>
      <c r="D25" s="23" t="s">
        <v>97</v>
      </c>
      <c r="E25" s="24" t="s">
        <v>108</v>
      </c>
      <c r="F25" s="24">
        <v>1</v>
      </c>
      <c r="G25" s="27"/>
      <c r="H25" s="27"/>
      <c r="I25" s="27"/>
      <c r="J25" s="27"/>
      <c r="K25" s="25">
        <v>50000</v>
      </c>
      <c r="L25" s="36"/>
      <c r="M25" s="36"/>
      <c r="N25" s="35"/>
      <c r="O25" s="36"/>
      <c r="P25" s="51">
        <f t="shared" si="4"/>
        <v>50000</v>
      </c>
      <c r="Q25" s="52">
        <f t="shared" si="5"/>
        <v>50000</v>
      </c>
      <c r="R25" s="26">
        <f t="shared" si="6"/>
        <v>6.3396272730258116E-3</v>
      </c>
      <c r="S25" s="2" t="str">
        <f t="shared" si="7"/>
        <v>CRL</v>
      </c>
    </row>
    <row r="26" spans="1:19" s="11" customFormat="1" x14ac:dyDescent="0.25">
      <c r="A26" s="55" t="s">
        <v>119</v>
      </c>
      <c r="B26" s="23" t="s">
        <v>106</v>
      </c>
      <c r="C26" s="23" t="s">
        <v>43</v>
      </c>
      <c r="D26" s="23" t="s">
        <v>97</v>
      </c>
      <c r="E26" s="24" t="s">
        <v>109</v>
      </c>
      <c r="F26" s="24">
        <v>1</v>
      </c>
      <c r="G26" s="27"/>
      <c r="H26" s="27"/>
      <c r="I26" s="27"/>
      <c r="J26" s="27"/>
      <c r="K26" s="25">
        <v>50000</v>
      </c>
      <c r="L26" s="36"/>
      <c r="M26" s="36"/>
      <c r="N26" s="35"/>
      <c r="O26" s="36"/>
      <c r="P26" s="51">
        <f t="shared" si="4"/>
        <v>50000</v>
      </c>
      <c r="Q26" s="52">
        <f t="shared" si="5"/>
        <v>50000</v>
      </c>
      <c r="R26" s="26">
        <f t="shared" si="6"/>
        <v>6.3396272730258116E-3</v>
      </c>
      <c r="S26" s="2" t="str">
        <f t="shared" si="7"/>
        <v>CRT</v>
      </c>
    </row>
    <row r="27" spans="1:19" s="11" customFormat="1" x14ac:dyDescent="0.25">
      <c r="A27" s="39"/>
      <c r="B27" s="38"/>
      <c r="C27" s="38"/>
      <c r="D27" s="38"/>
      <c r="E27" s="19"/>
      <c r="F27" s="5">
        <f>SUM(F8:F26)</f>
        <v>5</v>
      </c>
      <c r="G27" s="5">
        <f t="shared" ref="G27:Q27" si="8">SUM(G8:G26)</f>
        <v>14</v>
      </c>
      <c r="H27" s="5">
        <f t="shared" si="8"/>
        <v>12</v>
      </c>
      <c r="I27" s="5">
        <f t="shared" si="8"/>
        <v>0.99999999999999989</v>
      </c>
      <c r="J27" s="5">
        <f t="shared" si="8"/>
        <v>0.99999999999999956</v>
      </c>
      <c r="K27" s="5">
        <f t="shared" si="8"/>
        <v>250000</v>
      </c>
      <c r="L27" s="5">
        <f t="shared" si="8"/>
        <v>1909224.7499999993</v>
      </c>
      <c r="M27" s="5">
        <f t="shared" si="8"/>
        <v>1909224.75</v>
      </c>
      <c r="N27" s="5">
        <f t="shared" si="8"/>
        <v>2291069.6999999993</v>
      </c>
      <c r="O27" s="5">
        <f t="shared" si="8"/>
        <v>1527379.7999999998</v>
      </c>
      <c r="P27" s="50">
        <f t="shared" si="8"/>
        <v>7886898.9999999981</v>
      </c>
      <c r="Q27" s="53">
        <f t="shared" si="8"/>
        <v>7886899</v>
      </c>
      <c r="R27" s="21">
        <f>SUM(R8:R26)</f>
        <v>1</v>
      </c>
      <c r="S27" s="2"/>
    </row>
    <row r="29" spans="1:19" s="11" customFormat="1" x14ac:dyDescent="0.25">
      <c r="B29" s="28" t="s">
        <v>95</v>
      </c>
      <c r="C29" s="30">
        <v>6467806</v>
      </c>
      <c r="G29" s="8"/>
      <c r="H29" s="8"/>
      <c r="I29" s="8"/>
      <c r="J29" s="8"/>
      <c r="K29" s="8"/>
      <c r="L29" s="5"/>
      <c r="M29" s="5"/>
      <c r="N29" s="5"/>
      <c r="O29" s="5"/>
      <c r="P29" s="5"/>
      <c r="Q29" s="5"/>
      <c r="R29" s="10"/>
    </row>
    <row r="30" spans="1:19" x14ac:dyDescent="0.25">
      <c r="B30" s="28" t="s">
        <v>96</v>
      </c>
      <c r="C30" s="30">
        <v>1419093</v>
      </c>
    </row>
    <row r="31" spans="1:19" x14ac:dyDescent="0.25">
      <c r="B31" s="29" t="s">
        <v>114</v>
      </c>
      <c r="C31" s="31">
        <f>SUM(C29:C30)</f>
        <v>7886899</v>
      </c>
      <c r="D31" s="19"/>
      <c r="E31" s="2"/>
      <c r="F31" s="2"/>
    </row>
    <row r="32" spans="1:19" s="11" customFormat="1" x14ac:dyDescent="0.25">
      <c r="B32" s="28" t="s">
        <v>94</v>
      </c>
      <c r="C32" s="30">
        <f>K27</f>
        <v>250000</v>
      </c>
      <c r="D32" s="19"/>
      <c r="E32" s="2"/>
      <c r="F32" s="2"/>
    </row>
    <row r="33" spans="2:6" s="11" customFormat="1" x14ac:dyDescent="0.25">
      <c r="B33" s="29" t="s">
        <v>103</v>
      </c>
      <c r="C33" s="31">
        <f>C31-C32</f>
        <v>7636899</v>
      </c>
      <c r="D33" s="19"/>
      <c r="E33" s="2"/>
      <c r="F33" s="2"/>
    </row>
    <row r="34" spans="2:6" x14ac:dyDescent="0.25">
      <c r="B34" s="32" t="s">
        <v>4</v>
      </c>
      <c r="C34" s="22">
        <f>C33*G6</f>
        <v>1909224.75</v>
      </c>
    </row>
    <row r="35" spans="2:6" x14ac:dyDescent="0.25">
      <c r="B35" s="32" t="s">
        <v>5</v>
      </c>
      <c r="C35" s="22">
        <f>C33*H6</f>
        <v>1909224.75</v>
      </c>
    </row>
    <row r="36" spans="2:6" x14ac:dyDescent="0.25">
      <c r="B36" s="32" t="s">
        <v>72</v>
      </c>
      <c r="C36" s="22">
        <f>C33*I6</f>
        <v>2291069.6999999997</v>
      </c>
    </row>
    <row r="37" spans="2:6" x14ac:dyDescent="0.25">
      <c r="B37" s="32" t="s">
        <v>6</v>
      </c>
      <c r="C37" s="22">
        <f>C33*J6</f>
        <v>1527379.8</v>
      </c>
    </row>
    <row r="38" spans="2:6" x14ac:dyDescent="0.25">
      <c r="B38" s="33" t="s">
        <v>75</v>
      </c>
      <c r="C38" s="34">
        <f>SUM(C34:C37)</f>
        <v>7636898.9999999991</v>
      </c>
    </row>
    <row r="41" spans="2:6" x14ac:dyDescent="0.25">
      <c r="B41" s="7"/>
    </row>
  </sheetData>
  <sortState xmlns:xlrd2="http://schemas.microsoft.com/office/spreadsheetml/2017/richdata2" ref="A6:J17">
    <sortCondition ref="B6:B17"/>
  </sortState>
  <mergeCells count="5">
    <mergeCell ref="A4:R4"/>
    <mergeCell ref="A3:R3"/>
    <mergeCell ref="A2:R2"/>
    <mergeCell ref="A1:R1"/>
    <mergeCell ref="A5:R5"/>
  </mergeCells>
  <printOptions horizontalCentered="1"/>
  <pageMargins left="0.31496062992125984" right="0.31496062992125984" top="0.74803149606299213" bottom="0.15748031496062992" header="0.31496062992125984" footer="0.31496062992125984"/>
  <pageSetup paperSize="14" scale="66" orientation="landscape" verticalDpi="0" r:id="rId1"/>
  <headerFooter>
    <oddFooter>&amp;F&amp;RPágina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1"/>
  <sheetViews>
    <sheetView workbookViewId="0">
      <selection activeCell="D2" sqref="D2"/>
    </sheetView>
  </sheetViews>
  <sheetFormatPr baseColWidth="10" defaultRowHeight="15" x14ac:dyDescent="0.25"/>
  <cols>
    <col min="1" max="1" width="33.85546875" bestFit="1" customWidth="1"/>
    <col min="2" max="3" width="10.85546875" customWidth="1"/>
    <col min="4" max="4" width="14.5703125" customWidth="1"/>
    <col min="5" max="5" width="13.42578125" customWidth="1"/>
    <col min="6" max="6" width="13" customWidth="1"/>
    <col min="7" max="7" width="12.42578125" customWidth="1"/>
    <col min="8" max="8" width="14.28515625" customWidth="1"/>
    <col min="9" max="9" width="11.5703125" style="11" customWidth="1"/>
    <col min="10" max="11" width="15.7109375" customWidth="1"/>
    <col min="13" max="13" width="11.85546875" bestFit="1" customWidth="1"/>
  </cols>
  <sheetData>
    <row r="1" spans="1:13" x14ac:dyDescent="0.25">
      <c r="A1" s="12" t="s">
        <v>82</v>
      </c>
      <c r="B1" s="11" t="s">
        <v>83</v>
      </c>
      <c r="C1" s="11"/>
      <c r="D1" s="11"/>
      <c r="E1" s="11"/>
      <c r="F1" s="11"/>
      <c r="G1" s="11"/>
      <c r="H1" s="11"/>
    </row>
    <row r="2" spans="1:13" x14ac:dyDescent="0.25">
      <c r="A2" s="12" t="s">
        <v>84</v>
      </c>
      <c r="B2" s="11" t="s">
        <v>85</v>
      </c>
      <c r="C2" s="11"/>
      <c r="D2" s="11"/>
      <c r="E2" s="11"/>
      <c r="F2" s="11"/>
      <c r="G2" s="11"/>
      <c r="H2" s="11"/>
    </row>
    <row r="3" spans="1:13" s="11" customFormat="1" x14ac:dyDescent="0.25">
      <c r="A3" s="12" t="s">
        <v>123</v>
      </c>
      <c r="B3" s="54">
        <v>2019</v>
      </c>
    </row>
    <row r="4" spans="1:13" x14ac:dyDescent="0.25">
      <c r="A4" s="11"/>
      <c r="B4" s="11"/>
      <c r="C4" s="11"/>
      <c r="D4" s="11"/>
      <c r="E4" s="11"/>
      <c r="F4" s="11"/>
      <c r="G4" s="11"/>
      <c r="H4" s="11"/>
    </row>
    <row r="5" spans="1:13" ht="36" x14ac:dyDescent="0.25">
      <c r="A5" s="42" t="s">
        <v>73</v>
      </c>
      <c r="B5" s="42" t="s">
        <v>111</v>
      </c>
      <c r="C5" s="43" t="s">
        <v>86</v>
      </c>
      <c r="D5" s="44" t="s">
        <v>87</v>
      </c>
      <c r="E5" s="44" t="s">
        <v>88</v>
      </c>
      <c r="F5" s="44" t="s">
        <v>89</v>
      </c>
      <c r="G5" s="44" t="s">
        <v>110</v>
      </c>
      <c r="H5" s="44" t="s">
        <v>112</v>
      </c>
      <c r="I5" s="44" t="s">
        <v>74</v>
      </c>
      <c r="J5" s="43" t="s">
        <v>92</v>
      </c>
      <c r="K5" s="43" t="s">
        <v>93</v>
      </c>
    </row>
    <row r="6" spans="1:13" x14ac:dyDescent="0.25">
      <c r="A6" s="14" t="s">
        <v>59</v>
      </c>
      <c r="B6" s="47" t="s">
        <v>41</v>
      </c>
      <c r="C6" s="45">
        <v>3353</v>
      </c>
      <c r="D6" s="45">
        <v>5121</v>
      </c>
      <c r="E6" s="45">
        <v>124</v>
      </c>
      <c r="F6" s="45">
        <v>148</v>
      </c>
      <c r="G6" s="45"/>
      <c r="H6" s="45">
        <f>C6+D6+F6+G6</f>
        <v>8622</v>
      </c>
      <c r="I6" s="45">
        <f>C6+D6+E6+F6+G6</f>
        <v>8746</v>
      </c>
      <c r="J6" s="14">
        <f>H6/I6</f>
        <v>0.98582209009833066</v>
      </c>
      <c r="K6" s="14">
        <f>J6/SUM($J$6:$J$19)</f>
        <v>7.4466815460304939E-2</v>
      </c>
      <c r="M6" s="11"/>
    </row>
    <row r="7" spans="1:13" x14ac:dyDescent="0.25">
      <c r="A7" s="14" t="s">
        <v>60</v>
      </c>
      <c r="B7" s="47" t="s">
        <v>11</v>
      </c>
      <c r="C7" s="45">
        <v>2934</v>
      </c>
      <c r="D7" s="45">
        <v>3773</v>
      </c>
      <c r="E7" s="45">
        <v>964</v>
      </c>
      <c r="F7" s="45">
        <v>11</v>
      </c>
      <c r="G7" s="45">
        <v>7</v>
      </c>
      <c r="H7" s="45">
        <f t="shared" ref="H7:H19" si="0">C7+D7+F7+G7</f>
        <v>6725</v>
      </c>
      <c r="I7" s="45">
        <f t="shared" ref="I7:I19" si="1">C7+D7+E7+F7+G7</f>
        <v>7689</v>
      </c>
      <c r="J7" s="14">
        <f t="shared" ref="J7:J19" si="2">H7/I7</f>
        <v>0.87462608921836393</v>
      </c>
      <c r="K7" s="14">
        <f t="shared" ref="K7:K19" si="3">J7/SUM($J$6:$J$19)</f>
        <v>6.6067316036807072E-2</v>
      </c>
      <c r="M7" s="11"/>
    </row>
    <row r="8" spans="1:13" x14ac:dyDescent="0.25">
      <c r="A8" s="14" t="s">
        <v>61</v>
      </c>
      <c r="B8" s="47" t="s">
        <v>33</v>
      </c>
      <c r="C8" s="45">
        <v>2950</v>
      </c>
      <c r="D8" s="45">
        <v>3582</v>
      </c>
      <c r="E8" s="45">
        <v>185</v>
      </c>
      <c r="F8" s="45">
        <v>13</v>
      </c>
      <c r="G8" s="45">
        <v>177</v>
      </c>
      <c r="H8" s="45">
        <f t="shared" si="0"/>
        <v>6722</v>
      </c>
      <c r="I8" s="45">
        <f t="shared" si="1"/>
        <v>6907</v>
      </c>
      <c r="J8" s="14">
        <f t="shared" si="2"/>
        <v>0.97321557839872597</v>
      </c>
      <c r="K8" s="14">
        <f t="shared" si="3"/>
        <v>7.3514547510781708E-2</v>
      </c>
      <c r="M8" s="11"/>
    </row>
    <row r="9" spans="1:13" x14ac:dyDescent="0.25">
      <c r="A9" s="14" t="s">
        <v>90</v>
      </c>
      <c r="B9" s="47" t="s">
        <v>55</v>
      </c>
      <c r="C9" s="45">
        <v>77</v>
      </c>
      <c r="D9" s="45">
        <v>204</v>
      </c>
      <c r="E9" s="45">
        <v>2</v>
      </c>
      <c r="F9" s="45">
        <v>2</v>
      </c>
      <c r="G9" s="45"/>
      <c r="H9" s="45">
        <f t="shared" si="0"/>
        <v>283</v>
      </c>
      <c r="I9" s="45">
        <f t="shared" si="1"/>
        <v>285</v>
      </c>
      <c r="J9" s="14">
        <f t="shared" si="2"/>
        <v>0.99298245614035086</v>
      </c>
      <c r="K9" s="14">
        <f t="shared" si="3"/>
        <v>7.5007693639070602E-2</v>
      </c>
      <c r="M9" s="11"/>
    </row>
    <row r="10" spans="1:13" x14ac:dyDescent="0.25">
      <c r="A10" s="14" t="s">
        <v>62</v>
      </c>
      <c r="B10" s="47" t="s">
        <v>21</v>
      </c>
      <c r="C10" s="45">
        <v>3238</v>
      </c>
      <c r="D10" s="45">
        <v>6189</v>
      </c>
      <c r="E10" s="45">
        <v>604</v>
      </c>
      <c r="F10" s="45">
        <v>66</v>
      </c>
      <c r="G10" s="45">
        <v>40</v>
      </c>
      <c r="H10" s="45">
        <f t="shared" si="0"/>
        <v>9533</v>
      </c>
      <c r="I10" s="45">
        <f t="shared" si="1"/>
        <v>10137</v>
      </c>
      <c r="J10" s="14">
        <f t="shared" si="2"/>
        <v>0.94041629673473415</v>
      </c>
      <c r="K10" s="14">
        <f t="shared" si="3"/>
        <v>7.1036962478517499E-2</v>
      </c>
      <c r="M10" s="11"/>
    </row>
    <row r="11" spans="1:13" x14ac:dyDescent="0.25">
      <c r="A11" s="14" t="s">
        <v>63</v>
      </c>
      <c r="B11" s="47" t="s">
        <v>14</v>
      </c>
      <c r="C11" s="45">
        <v>1523</v>
      </c>
      <c r="D11" s="45">
        <v>5478</v>
      </c>
      <c r="E11" s="45">
        <v>365</v>
      </c>
      <c r="F11" s="45">
        <v>21</v>
      </c>
      <c r="G11" s="45">
        <v>112</v>
      </c>
      <c r="H11" s="45">
        <f t="shared" si="0"/>
        <v>7134</v>
      </c>
      <c r="I11" s="45">
        <f t="shared" si="1"/>
        <v>7499</v>
      </c>
      <c r="J11" s="14">
        <f t="shared" si="2"/>
        <v>0.95132684357914388</v>
      </c>
      <c r="K11" s="14">
        <f t="shared" si="3"/>
        <v>7.1861121002245273E-2</v>
      </c>
      <c r="M11" s="11"/>
    </row>
    <row r="12" spans="1:13" x14ac:dyDescent="0.25">
      <c r="A12" s="14" t="s">
        <v>64</v>
      </c>
      <c r="B12" s="47" t="s">
        <v>47</v>
      </c>
      <c r="C12" s="45">
        <v>4319</v>
      </c>
      <c r="D12" s="45">
        <v>3806</v>
      </c>
      <c r="E12" s="45">
        <v>119</v>
      </c>
      <c r="F12" s="45">
        <v>63</v>
      </c>
      <c r="G12" s="45"/>
      <c r="H12" s="45">
        <f t="shared" si="0"/>
        <v>8188</v>
      </c>
      <c r="I12" s="45">
        <f t="shared" si="1"/>
        <v>8307</v>
      </c>
      <c r="J12" s="14">
        <f t="shared" si="2"/>
        <v>0.98567473215360535</v>
      </c>
      <c r="K12" s="14">
        <f t="shared" si="3"/>
        <v>7.4455684367801853E-2</v>
      </c>
      <c r="M12" s="11"/>
    </row>
    <row r="13" spans="1:13" x14ac:dyDescent="0.25">
      <c r="A13" s="14" t="s">
        <v>65</v>
      </c>
      <c r="B13" s="47" t="s">
        <v>25</v>
      </c>
      <c r="C13" s="45">
        <v>1585</v>
      </c>
      <c r="D13" s="45">
        <v>2030</v>
      </c>
      <c r="E13" s="45">
        <v>285</v>
      </c>
      <c r="F13" s="45">
        <v>3</v>
      </c>
      <c r="G13" s="45"/>
      <c r="H13" s="45">
        <f t="shared" si="0"/>
        <v>3618</v>
      </c>
      <c r="I13" s="45">
        <f t="shared" si="1"/>
        <v>3903</v>
      </c>
      <c r="J13" s="14">
        <f t="shared" si="2"/>
        <v>0.92697924673328214</v>
      </c>
      <c r="K13" s="14">
        <f t="shared" si="3"/>
        <v>7.0021957506688146E-2</v>
      </c>
      <c r="M13" s="11"/>
    </row>
    <row r="14" spans="1:13" x14ac:dyDescent="0.25">
      <c r="A14" s="14" t="s">
        <v>91</v>
      </c>
      <c r="B14" s="47" t="s">
        <v>51</v>
      </c>
      <c r="C14" s="45">
        <v>873</v>
      </c>
      <c r="D14" s="45">
        <v>891</v>
      </c>
      <c r="E14" s="45">
        <v>132</v>
      </c>
      <c r="F14" s="45">
        <v>177</v>
      </c>
      <c r="G14" s="45"/>
      <c r="H14" s="45">
        <f t="shared" si="0"/>
        <v>1941</v>
      </c>
      <c r="I14" s="45">
        <f t="shared" si="1"/>
        <v>2073</v>
      </c>
      <c r="J14" s="14">
        <f t="shared" si="2"/>
        <v>0.93632416787264838</v>
      </c>
      <c r="K14" s="14">
        <f t="shared" si="3"/>
        <v>7.0727852135106212E-2</v>
      </c>
      <c r="M14" s="11"/>
    </row>
    <row r="15" spans="1:13" x14ac:dyDescent="0.25">
      <c r="A15" s="14" t="s">
        <v>66</v>
      </c>
      <c r="B15" s="47" t="s">
        <v>45</v>
      </c>
      <c r="C15" s="45">
        <v>2018</v>
      </c>
      <c r="D15" s="45">
        <v>4834</v>
      </c>
      <c r="E15" s="45">
        <v>296</v>
      </c>
      <c r="F15" s="45">
        <v>195</v>
      </c>
      <c r="G15" s="45">
        <v>1</v>
      </c>
      <c r="H15" s="45">
        <f t="shared" si="0"/>
        <v>7048</v>
      </c>
      <c r="I15" s="45">
        <f t="shared" si="1"/>
        <v>7344</v>
      </c>
      <c r="J15" s="14">
        <f t="shared" si="2"/>
        <v>0.95969498910675377</v>
      </c>
      <c r="K15" s="14">
        <f t="shared" si="3"/>
        <v>7.2493232166124091E-2</v>
      </c>
      <c r="M15" s="11"/>
    </row>
    <row r="16" spans="1:13" x14ac:dyDescent="0.25">
      <c r="A16" s="14" t="s">
        <v>67</v>
      </c>
      <c r="B16" s="47" t="s">
        <v>29</v>
      </c>
      <c r="C16" s="45">
        <v>3962</v>
      </c>
      <c r="D16" s="45">
        <v>5440</v>
      </c>
      <c r="E16" s="45">
        <v>851</v>
      </c>
      <c r="F16" s="45">
        <v>202</v>
      </c>
      <c r="G16" s="45"/>
      <c r="H16" s="45">
        <f t="shared" si="0"/>
        <v>9604</v>
      </c>
      <c r="I16" s="45">
        <f t="shared" si="1"/>
        <v>10455</v>
      </c>
      <c r="J16" s="14">
        <f t="shared" si="2"/>
        <v>0.91860353897656621</v>
      </c>
      <c r="K16" s="14">
        <f t="shared" si="3"/>
        <v>6.9389275108785495E-2</v>
      </c>
      <c r="M16" s="11"/>
    </row>
    <row r="17" spans="1:13" x14ac:dyDescent="0.25">
      <c r="A17" s="14" t="s">
        <v>68</v>
      </c>
      <c r="B17" s="47" t="s">
        <v>37</v>
      </c>
      <c r="C17" s="45">
        <v>2920</v>
      </c>
      <c r="D17" s="45">
        <v>5396</v>
      </c>
      <c r="E17" s="45">
        <v>330</v>
      </c>
      <c r="F17" s="45">
        <v>12</v>
      </c>
      <c r="G17" s="45">
        <v>2</v>
      </c>
      <c r="H17" s="45">
        <f t="shared" si="0"/>
        <v>8330</v>
      </c>
      <c r="I17" s="45">
        <f t="shared" si="1"/>
        <v>8660</v>
      </c>
      <c r="J17" s="14">
        <f t="shared" si="2"/>
        <v>0.96189376443418018</v>
      </c>
      <c r="K17" s="14">
        <f t="shared" si="3"/>
        <v>7.2659322780435451E-2</v>
      </c>
      <c r="M17" s="11"/>
    </row>
    <row r="18" spans="1:13" x14ac:dyDescent="0.25">
      <c r="A18" s="14" t="s">
        <v>69</v>
      </c>
      <c r="B18" s="47" t="s">
        <v>8</v>
      </c>
      <c r="C18" s="45">
        <v>3036</v>
      </c>
      <c r="D18" s="45">
        <v>10168</v>
      </c>
      <c r="E18" s="45">
        <v>2096</v>
      </c>
      <c r="F18" s="45">
        <v>246</v>
      </c>
      <c r="G18" s="45">
        <v>6</v>
      </c>
      <c r="H18" s="45">
        <f t="shared" si="0"/>
        <v>13456</v>
      </c>
      <c r="I18" s="45">
        <f t="shared" si="1"/>
        <v>15552</v>
      </c>
      <c r="J18" s="14">
        <f t="shared" si="2"/>
        <v>0.8652263374485597</v>
      </c>
      <c r="K18" s="14">
        <f t="shared" si="3"/>
        <v>6.5357279624106202E-2</v>
      </c>
      <c r="M18" s="11"/>
    </row>
    <row r="19" spans="1:13" x14ac:dyDescent="0.25">
      <c r="A19" s="14" t="s">
        <v>70</v>
      </c>
      <c r="B19" s="14" t="s">
        <v>18</v>
      </c>
      <c r="C19" s="45">
        <v>3565</v>
      </c>
      <c r="D19" s="45">
        <v>6383</v>
      </c>
      <c r="E19" s="45">
        <v>385</v>
      </c>
      <c r="F19" s="45">
        <v>866</v>
      </c>
      <c r="G19" s="45"/>
      <c r="H19" s="45">
        <f t="shared" si="0"/>
        <v>10814</v>
      </c>
      <c r="I19" s="45">
        <f t="shared" si="1"/>
        <v>11199</v>
      </c>
      <c r="J19" s="14">
        <f t="shared" si="2"/>
        <v>0.96562193052951162</v>
      </c>
      <c r="K19" s="14">
        <f t="shared" si="3"/>
        <v>7.2940940183225347E-2</v>
      </c>
    </row>
    <row r="20" spans="1:13" x14ac:dyDescent="0.25">
      <c r="A20" s="40"/>
      <c r="B20" s="41" t="s">
        <v>113</v>
      </c>
      <c r="C20" s="46">
        <f>SUM(C6:C19)</f>
        <v>36353</v>
      </c>
      <c r="D20" s="46">
        <f t="shared" ref="D20:I20" si="4">SUM(D6:D19)</f>
        <v>63295</v>
      </c>
      <c r="E20" s="46">
        <f t="shared" si="4"/>
        <v>6738</v>
      </c>
      <c r="F20" s="46">
        <f t="shared" si="4"/>
        <v>2025</v>
      </c>
      <c r="G20" s="46">
        <f t="shared" si="4"/>
        <v>345</v>
      </c>
      <c r="H20" s="46">
        <f t="shared" si="4"/>
        <v>102018</v>
      </c>
      <c r="I20" s="46">
        <f t="shared" si="4"/>
        <v>108756</v>
      </c>
      <c r="J20" s="48">
        <f>SUM(J6:J19)</f>
        <v>13.238408061424758</v>
      </c>
      <c r="K20" s="49">
        <f>SUM(K6:K19)</f>
        <v>0.99999999999999989</v>
      </c>
    </row>
    <row r="21" spans="1:13" x14ac:dyDescent="0.25">
      <c r="H21" s="11"/>
      <c r="I21"/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17"/>
  <sheetViews>
    <sheetView workbookViewId="0">
      <selection activeCell="G2" sqref="G2"/>
    </sheetView>
  </sheetViews>
  <sheetFormatPr baseColWidth="10" defaultRowHeight="15" x14ac:dyDescent="0.25"/>
  <cols>
    <col min="2" max="3" width="16.7109375" bestFit="1" customWidth="1"/>
    <col min="4" max="4" width="15.140625" bestFit="1" customWidth="1"/>
    <col min="5" max="5" width="12.7109375" bestFit="1" customWidth="1"/>
  </cols>
  <sheetData>
    <row r="2" spans="1:9" x14ac:dyDescent="0.25">
      <c r="B2" s="17" t="s">
        <v>0</v>
      </c>
      <c r="C2" s="17" t="s">
        <v>1</v>
      </c>
      <c r="D2" s="17" t="s">
        <v>2</v>
      </c>
      <c r="E2" s="17" t="s">
        <v>3</v>
      </c>
      <c r="F2" s="17" t="s">
        <v>6</v>
      </c>
      <c r="G2" s="17" t="s">
        <v>76</v>
      </c>
    </row>
    <row r="3" spans="1:9" x14ac:dyDescent="0.25">
      <c r="A3" s="13" t="s">
        <v>41</v>
      </c>
      <c r="B3" s="14" t="s">
        <v>42</v>
      </c>
      <c r="C3" s="14" t="s">
        <v>43</v>
      </c>
      <c r="D3" s="14" t="s">
        <v>7</v>
      </c>
      <c r="E3" s="15" t="s">
        <v>44</v>
      </c>
      <c r="F3" s="16">
        <v>1780.99</v>
      </c>
      <c r="G3" s="14">
        <f>F3/$F$17</f>
        <v>0.12823505524002626</v>
      </c>
    </row>
    <row r="4" spans="1:9" x14ac:dyDescent="0.25">
      <c r="A4" s="13" t="s">
        <v>11</v>
      </c>
      <c r="B4" s="14" t="s">
        <v>12</v>
      </c>
      <c r="C4" s="14" t="s">
        <v>13</v>
      </c>
      <c r="D4" s="14" t="s">
        <v>7</v>
      </c>
      <c r="E4" s="15" t="s">
        <v>13</v>
      </c>
      <c r="F4" s="16">
        <v>1368.17</v>
      </c>
      <c r="G4" s="14">
        <f t="shared" ref="G4:G16" si="0">F4/$F$17</f>
        <v>9.8511140167966554E-2</v>
      </c>
      <c r="H4" s="11"/>
      <c r="I4" s="11"/>
    </row>
    <row r="5" spans="1:9" x14ac:dyDescent="0.25">
      <c r="A5" s="13" t="s">
        <v>33</v>
      </c>
      <c r="B5" s="14" t="s">
        <v>34</v>
      </c>
      <c r="C5" s="14" t="s">
        <v>35</v>
      </c>
      <c r="D5" s="14" t="s">
        <v>7</v>
      </c>
      <c r="E5" s="15" t="s">
        <v>36</v>
      </c>
      <c r="F5" s="16">
        <v>803.72</v>
      </c>
      <c r="G5" s="14">
        <f t="shared" si="0"/>
        <v>5.7869543679365927E-2</v>
      </c>
      <c r="H5" s="11"/>
      <c r="I5" s="11"/>
    </row>
    <row r="6" spans="1:9" x14ac:dyDescent="0.25">
      <c r="A6" s="13" t="s">
        <v>21</v>
      </c>
      <c r="B6" s="14" t="s">
        <v>22</v>
      </c>
      <c r="C6" s="14" t="s">
        <v>23</v>
      </c>
      <c r="D6" s="14" t="s">
        <v>7</v>
      </c>
      <c r="E6" s="15" t="s">
        <v>24</v>
      </c>
      <c r="F6" s="16">
        <v>689.95</v>
      </c>
      <c r="G6" s="14">
        <f t="shared" si="0"/>
        <v>4.9677862516272486E-2</v>
      </c>
      <c r="H6" s="11"/>
      <c r="I6" s="11"/>
    </row>
    <row r="7" spans="1:9" x14ac:dyDescent="0.25">
      <c r="A7" s="13" t="s">
        <v>14</v>
      </c>
      <c r="B7" s="14" t="s">
        <v>15</v>
      </c>
      <c r="C7" s="14" t="s">
        <v>16</v>
      </c>
      <c r="D7" s="14" t="s">
        <v>7</v>
      </c>
      <c r="E7" s="15" t="s">
        <v>17</v>
      </c>
      <c r="F7" s="16">
        <v>470.33</v>
      </c>
      <c r="G7" s="14">
        <f t="shared" si="0"/>
        <v>3.3864756978445446E-2</v>
      </c>
      <c r="H7" s="11"/>
      <c r="I7" s="11"/>
    </row>
    <row r="8" spans="1:9" x14ac:dyDescent="0.25">
      <c r="A8" s="13" t="s">
        <v>47</v>
      </c>
      <c r="B8" s="14" t="s">
        <v>48</v>
      </c>
      <c r="C8" s="14" t="s">
        <v>49</v>
      </c>
      <c r="D8" s="14" t="s">
        <v>7</v>
      </c>
      <c r="E8" s="15" t="s">
        <v>50</v>
      </c>
      <c r="F8" s="16">
        <v>931.87</v>
      </c>
      <c r="G8" s="14">
        <f t="shared" si="0"/>
        <v>6.7096615324355152E-2</v>
      </c>
      <c r="H8" s="11"/>
      <c r="I8" s="11"/>
    </row>
    <row r="9" spans="1:9" x14ac:dyDescent="0.25">
      <c r="A9" s="13" t="s">
        <v>25</v>
      </c>
      <c r="B9" s="14" t="s">
        <v>26</v>
      </c>
      <c r="C9" s="14" t="s">
        <v>27</v>
      </c>
      <c r="D9" s="14" t="s">
        <v>7</v>
      </c>
      <c r="E9" s="15" t="s">
        <v>28</v>
      </c>
      <c r="F9" s="16">
        <v>3003.69</v>
      </c>
      <c r="G9" s="14">
        <f t="shared" si="0"/>
        <v>0.21627204704906514</v>
      </c>
      <c r="H9" s="11"/>
      <c r="I9" s="11"/>
    </row>
    <row r="10" spans="1:9" x14ac:dyDescent="0.25">
      <c r="A10" s="13" t="s">
        <v>45</v>
      </c>
      <c r="B10" s="14" t="s">
        <v>46</v>
      </c>
      <c r="C10" s="14" t="s">
        <v>10</v>
      </c>
      <c r="D10" s="14" t="s">
        <v>7</v>
      </c>
      <c r="E10" s="15" t="s">
        <v>10</v>
      </c>
      <c r="F10" s="16">
        <v>115.95</v>
      </c>
      <c r="G10" s="14">
        <f t="shared" si="0"/>
        <v>8.3486457841318844E-3</v>
      </c>
      <c r="H10" s="11"/>
      <c r="I10" s="11"/>
    </row>
    <row r="11" spans="1:9" x14ac:dyDescent="0.25">
      <c r="A11" s="13" t="s">
        <v>29</v>
      </c>
      <c r="B11" s="14" t="s">
        <v>30</v>
      </c>
      <c r="C11" s="14" t="s">
        <v>31</v>
      </c>
      <c r="D11" s="14" t="s">
        <v>7</v>
      </c>
      <c r="E11" s="15" t="s">
        <v>32</v>
      </c>
      <c r="F11" s="16">
        <v>256.86</v>
      </c>
      <c r="G11" s="14">
        <f t="shared" si="0"/>
        <v>1.8494464477034206E-2</v>
      </c>
      <c r="H11" s="11"/>
      <c r="I11" s="11"/>
    </row>
    <row r="12" spans="1:9" x14ac:dyDescent="0.25">
      <c r="A12" s="13" t="s">
        <v>37</v>
      </c>
      <c r="B12" s="14" t="s">
        <v>38</v>
      </c>
      <c r="C12" s="14" t="s">
        <v>39</v>
      </c>
      <c r="D12" s="14" t="s">
        <v>7</v>
      </c>
      <c r="E12" s="15" t="s">
        <v>40</v>
      </c>
      <c r="F12" s="16">
        <v>2059.04</v>
      </c>
      <c r="G12" s="14">
        <f t="shared" si="0"/>
        <v>0.14825524463440204</v>
      </c>
      <c r="H12" s="11"/>
      <c r="I12" s="11"/>
    </row>
    <row r="13" spans="1:9" x14ac:dyDescent="0.25">
      <c r="A13" s="13" t="s">
        <v>8</v>
      </c>
      <c r="B13" s="14" t="s">
        <v>9</v>
      </c>
      <c r="C13" s="14" t="s">
        <v>10</v>
      </c>
      <c r="D13" s="14" t="s">
        <v>7</v>
      </c>
      <c r="E13" s="15" t="s">
        <v>10</v>
      </c>
      <c r="F13" s="16">
        <v>115.95</v>
      </c>
      <c r="G13" s="14">
        <f t="shared" si="0"/>
        <v>8.3486457841318844E-3</v>
      </c>
      <c r="H13" s="11"/>
      <c r="I13" s="11"/>
    </row>
    <row r="14" spans="1:9" x14ac:dyDescent="0.25">
      <c r="A14" s="13" t="s">
        <v>18</v>
      </c>
      <c r="B14" s="14" t="s">
        <v>71</v>
      </c>
      <c r="C14" s="14" t="s">
        <v>19</v>
      </c>
      <c r="D14" s="14" t="s">
        <v>7</v>
      </c>
      <c r="E14" s="15" t="s">
        <v>20</v>
      </c>
      <c r="F14" s="16">
        <v>499.75</v>
      </c>
      <c r="G14" s="14">
        <f t="shared" si="0"/>
        <v>3.5983059341267006E-2</v>
      </c>
      <c r="H14" s="11"/>
      <c r="I14" s="11"/>
    </row>
    <row r="15" spans="1:9" x14ac:dyDescent="0.25">
      <c r="A15" s="13" t="s">
        <v>51</v>
      </c>
      <c r="B15" s="14" t="s">
        <v>52</v>
      </c>
      <c r="C15" s="15" t="s">
        <v>53</v>
      </c>
      <c r="D15" s="14" t="s">
        <v>7</v>
      </c>
      <c r="E15" s="15" t="s">
        <v>54</v>
      </c>
      <c r="F15" s="16">
        <v>83.73</v>
      </c>
      <c r="G15" s="14">
        <f t="shared" si="0"/>
        <v>6.0287374860315893E-3</v>
      </c>
      <c r="H15" s="11"/>
      <c r="I15" s="11"/>
    </row>
    <row r="16" spans="1:9" x14ac:dyDescent="0.25">
      <c r="A16" s="13" t="s">
        <v>55</v>
      </c>
      <c r="B16" s="14" t="s">
        <v>56</v>
      </c>
      <c r="C16" s="15" t="s">
        <v>57</v>
      </c>
      <c r="D16" s="14" t="s">
        <v>7</v>
      </c>
      <c r="E16" s="15" t="s">
        <v>58</v>
      </c>
      <c r="F16" s="16">
        <v>1708.48</v>
      </c>
      <c r="G16" s="14">
        <f t="shared" si="0"/>
        <v>0.12301418153750447</v>
      </c>
      <c r="H16" s="11"/>
      <c r="I16" s="11"/>
    </row>
    <row r="17" spans="6:7" x14ac:dyDescent="0.25">
      <c r="F17" s="18">
        <f>SUM(F3:F16)</f>
        <v>13888.48</v>
      </c>
      <c r="G17" s="8">
        <f>SUM(G3:G16)</f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ESR Estatales 2020</vt:lpstr>
      <vt:lpstr>Subvencionados U. Estatales</vt:lpstr>
      <vt:lpstr>KM 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 Torres Huerta</dc:creator>
  <cp:lastModifiedBy>Roxana Acuña Molina</cp:lastModifiedBy>
  <cp:lastPrinted>2020-01-06T19:40:16Z</cp:lastPrinted>
  <dcterms:created xsi:type="dcterms:W3CDTF">2017-03-28T16:09:36Z</dcterms:created>
  <dcterms:modified xsi:type="dcterms:W3CDTF">2020-09-25T21:04:41Z</dcterms:modified>
</cp:coreProperties>
</file>