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educa-my.sharepoint.com/personal/roxana_acuna_mineduc_cl/Documents/UDAC 2008/ESR 2020/"/>
    </mc:Choice>
  </mc:AlternateContent>
  <xr:revisionPtr revIDLastSave="0" documentId="13_ncr:1_{FCAEC16D-D494-49CE-997B-5F3A643ABB5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SR G9 2020" sheetId="1" r:id="rId1"/>
    <sheet name="Subvencionados CRUCH-Privadas" sheetId="2" r:id="rId2"/>
    <sheet name="KM RM" sheetId="3" r:id="rId3"/>
  </sheets>
  <definedNames>
    <definedName name="_xlnm._FilterDatabase" localSheetId="0" hidden="1">'ESR G9 2020'!$A$7:$I$15</definedName>
    <definedName name="_xlnm.Print_Area" localSheetId="0">'ESR G9 2020'!$A$1:$Q$28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" i="1" l="1"/>
  <c r="Q10" i="1"/>
  <c r="Q11" i="1"/>
  <c r="Q12" i="1"/>
  <c r="Q13" i="1"/>
  <c r="Q14" i="1"/>
  <c r="Q15" i="1"/>
  <c r="Q8" i="1"/>
  <c r="J6" i="2" l="1"/>
  <c r="I7" i="2" l="1"/>
  <c r="I8" i="2"/>
  <c r="I9" i="2"/>
  <c r="I10" i="2"/>
  <c r="I11" i="2"/>
  <c r="I12" i="2"/>
  <c r="I13" i="2"/>
  <c r="I6" i="2"/>
  <c r="H7" i="2"/>
  <c r="J7" i="2" s="1"/>
  <c r="H8" i="2"/>
  <c r="J8" i="2" s="1"/>
  <c r="H9" i="2"/>
  <c r="H10" i="2"/>
  <c r="J10" i="2" s="1"/>
  <c r="H11" i="2"/>
  <c r="J11" i="2" s="1"/>
  <c r="H12" i="2"/>
  <c r="J12" i="2" s="1"/>
  <c r="H13" i="2"/>
  <c r="J13" i="2" s="1"/>
  <c r="H6" i="2"/>
  <c r="C14" i="2"/>
  <c r="D14" i="2"/>
  <c r="E14" i="2"/>
  <c r="F14" i="2"/>
  <c r="G14" i="2"/>
  <c r="H14" i="2" l="1"/>
  <c r="J9" i="2"/>
  <c r="I14" i="2"/>
  <c r="C20" i="1"/>
  <c r="J14" i="2" l="1"/>
  <c r="K8" i="2" l="1"/>
  <c r="H10" i="1" s="1"/>
  <c r="K12" i="2"/>
  <c r="H14" i="1" s="1"/>
  <c r="K11" i="2"/>
  <c r="H13" i="1" s="1"/>
  <c r="K13" i="2"/>
  <c r="H15" i="1" s="1"/>
  <c r="K6" i="2"/>
  <c r="H8" i="1" s="1"/>
  <c r="K10" i="2"/>
  <c r="H12" i="1" s="1"/>
  <c r="K7" i="2"/>
  <c r="H9" i="1" s="1"/>
  <c r="K9" i="2"/>
  <c r="H11" i="1" s="1"/>
  <c r="K14" i="2" l="1"/>
  <c r="G4" i="3"/>
  <c r="G5" i="3"/>
  <c r="G6" i="3"/>
  <c r="G7" i="3"/>
  <c r="G8" i="3"/>
  <c r="G9" i="3"/>
  <c r="G10" i="3"/>
  <c r="G3" i="3"/>
  <c r="C24" i="1"/>
  <c r="M12" i="1" s="1"/>
  <c r="C23" i="1"/>
  <c r="L12" i="1" s="1"/>
  <c r="C22" i="1"/>
  <c r="C21" i="1"/>
  <c r="L8" i="1" l="1"/>
  <c r="G11" i="3"/>
  <c r="M15" i="1"/>
  <c r="M11" i="1"/>
  <c r="L15" i="1"/>
  <c r="L11" i="1"/>
  <c r="L14" i="1"/>
  <c r="M14" i="1"/>
  <c r="L13" i="1"/>
  <c r="L9" i="1"/>
  <c r="M13" i="1"/>
  <c r="M9" i="1"/>
  <c r="L10" i="1"/>
  <c r="M10" i="1"/>
  <c r="M8" i="1"/>
  <c r="L16" i="1" l="1"/>
  <c r="M16" i="1"/>
  <c r="F16" i="1"/>
  <c r="J8" i="1" s="1"/>
  <c r="G16" i="1"/>
  <c r="K8" i="1" s="1"/>
  <c r="H16" i="1"/>
  <c r="I16" i="1"/>
  <c r="K9" i="1" l="1"/>
  <c r="K13" i="1"/>
  <c r="K10" i="1"/>
  <c r="K14" i="1"/>
  <c r="K11" i="1"/>
  <c r="K15" i="1"/>
  <c r="K12" i="1"/>
  <c r="J13" i="1"/>
  <c r="J10" i="1"/>
  <c r="J9" i="1"/>
  <c r="J14" i="1"/>
  <c r="J12" i="1"/>
  <c r="J11" i="1"/>
  <c r="J15" i="1"/>
  <c r="C25" i="1"/>
  <c r="N13" i="1" l="1"/>
  <c r="J16" i="1"/>
  <c r="K16" i="1"/>
  <c r="N9" i="1"/>
  <c r="N12" i="1"/>
  <c r="N8" i="1"/>
  <c r="N15" i="1"/>
  <c r="N14" i="1"/>
  <c r="N11" i="1"/>
  <c r="N10" i="1"/>
  <c r="O14" i="1" l="1"/>
  <c r="O9" i="1"/>
  <c r="O15" i="1"/>
  <c r="O10" i="1"/>
  <c r="O8" i="1"/>
  <c r="O11" i="1"/>
  <c r="O12" i="1"/>
  <c r="O13" i="1"/>
  <c r="N16" i="1"/>
  <c r="O16" i="1" l="1"/>
  <c r="P13" i="1" s="1"/>
  <c r="P8" i="1"/>
  <c r="P9" i="1" l="1"/>
  <c r="P15" i="1"/>
  <c r="P10" i="1"/>
  <c r="P11" i="1"/>
  <c r="P14" i="1"/>
  <c r="P12" i="1"/>
  <c r="P16" i="1" l="1"/>
</calcChain>
</file>

<file path=xl/sharedStrings.xml><?xml version="1.0" encoding="utf-8"?>
<sst xmlns="http://schemas.openxmlformats.org/spreadsheetml/2006/main" count="148" uniqueCount="76">
  <si>
    <t>Instituciones</t>
  </si>
  <si>
    <t>Región</t>
  </si>
  <si>
    <t>Tipo IES</t>
  </si>
  <si>
    <t>Ciudad</t>
  </si>
  <si>
    <t>Universidad Regional</t>
  </si>
  <si>
    <t>Vinculación con el Medio</t>
  </si>
  <si>
    <t>Matrícula Subvencionada</t>
  </si>
  <si>
    <t>Km RM</t>
  </si>
  <si>
    <t>CRUCH-PRIVADA</t>
  </si>
  <si>
    <t>UCO</t>
  </si>
  <si>
    <t>U. de Concepción</t>
  </si>
  <si>
    <t>Bío-Bío</t>
  </si>
  <si>
    <t>Concepción</t>
  </si>
  <si>
    <t>UCV</t>
  </si>
  <si>
    <t>P.U. Católica de Valparaíso</t>
  </si>
  <si>
    <t>Valparaíso</t>
  </si>
  <si>
    <t>FSM</t>
  </si>
  <si>
    <t>U. Téc. Federico Sta.Maria</t>
  </si>
  <si>
    <t>AUS</t>
  </si>
  <si>
    <t>U. Austral</t>
  </si>
  <si>
    <t>Los Ríos</t>
  </si>
  <si>
    <t>Valdivia</t>
  </si>
  <si>
    <t>UCN</t>
  </si>
  <si>
    <t>U. Católica del Norte</t>
  </si>
  <si>
    <t>Antofagasta</t>
  </si>
  <si>
    <t>UCM</t>
  </si>
  <si>
    <t>Maule</t>
  </si>
  <si>
    <t>Talca</t>
  </si>
  <si>
    <t>UCT</t>
  </si>
  <si>
    <t>U. Católica de Temuco</t>
  </si>
  <si>
    <t>Araucanía</t>
  </si>
  <si>
    <t>Temuco</t>
  </si>
  <si>
    <t>USC</t>
  </si>
  <si>
    <t>U. C.de la Sant.Concepción</t>
  </si>
  <si>
    <t>PONTIFICIA UNIVERSIDAD CATOLICA DE VALPARAISO</t>
  </si>
  <si>
    <t>UNIVERSIDAD AUSTRAL DE CHILE</t>
  </si>
  <si>
    <t>UNIVERSIDAD CATOLICA DE LA SANTISIMA CONCEPCION</t>
  </si>
  <si>
    <t>UNIVERSIDAD CATOLICA DE TEMUCO</t>
  </si>
  <si>
    <t>UNIVERSIDAD CATOLICA DEL MAULE</t>
  </si>
  <si>
    <t>UNIVERSIDAD CATOLICA DEL NORTE</t>
  </si>
  <si>
    <t>UNIVERSIDAD DE CONCEPCION</t>
  </si>
  <si>
    <t>UNIVERSIDAD TECNICA FEDERICO SANTA MARIA</t>
  </si>
  <si>
    <t>Suma de TOTAL TES</t>
  </si>
  <si>
    <t>U. Católica del Maule</t>
  </si>
  <si>
    <t>% Matrícula Subvencionada</t>
  </si>
  <si>
    <t>Total</t>
  </si>
  <si>
    <t>% KM RM</t>
  </si>
  <si>
    <t>Código</t>
  </si>
  <si>
    <t>% distribución</t>
  </si>
  <si>
    <t>KM RM</t>
  </si>
  <si>
    <t>% Distribución</t>
  </si>
  <si>
    <t>Universidades Privadas CRUCH</t>
  </si>
  <si>
    <t>Suma de TES MUNICIPAL</t>
  </si>
  <si>
    <t>Suma de TES PARTICULAR SUBVENCIONADO</t>
  </si>
  <si>
    <t>Suma de TES PARTICULAR PAGADO</t>
  </si>
  <si>
    <t>Suma de TES CORP_ DE ADM_ DELEGADA</t>
  </si>
  <si>
    <t>% Matrícula Subvencionada por IES</t>
  </si>
  <si>
    <t>% Ajustado</t>
  </si>
  <si>
    <t>Transferencias Corrientes</t>
  </si>
  <si>
    <t>Transferencias de Capital</t>
  </si>
  <si>
    <t>Suma de TES SERVICIO LOCAL EDUCACION</t>
  </si>
  <si>
    <t>Suma de TOTAL TES Subvencionada</t>
  </si>
  <si>
    <t>Código DFI</t>
  </si>
  <si>
    <t>NIVEL GLOBAL</t>
  </si>
  <si>
    <t>Pregrado</t>
  </si>
  <si>
    <t>TIPO DE PLAN DE LA CARRERA</t>
  </si>
  <si>
    <t>Plan Regular</t>
  </si>
  <si>
    <t>Totales</t>
  </si>
  <si>
    <t>Ley de Presupuestos 2020</t>
  </si>
  <si>
    <t>Total ESR 2020
M$</t>
  </si>
  <si>
    <t>Unidad de Anáslisis e Información, DFI</t>
  </si>
  <si>
    <t>Santiago, 06 de enero de 2020</t>
  </si>
  <si>
    <t>Educación Superior Regional año 2020</t>
  </si>
  <si>
    <t xml:space="preserve">Universidades CRUCH G9 M$ </t>
  </si>
  <si>
    <t>AÑO</t>
  </si>
  <si>
    <t>Total
M$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</si>
</sst>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00000"/>
    <numFmt numFmtId="167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5">
    <xf numFmtId="0" fontId="0" fillId="0" borderId="0" xfId="0"/>
    <xf numFmtId="9" fontId="3" fillId="0" borderId="0" xfId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3" fillId="0" borderId="0" xfId="0" applyFont="1"/>
    <xf numFmtId="165" fontId="3" fillId="0" borderId="0" xfId="2" applyNumberFormat="1" applyFont="1"/>
    <xf numFmtId="0" fontId="2" fillId="0" borderId="0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/>
    <xf numFmtId="9" fontId="3" fillId="0" borderId="0" xfId="1" applyFont="1"/>
    <xf numFmtId="0" fontId="3" fillId="2" borderId="1" xfId="0" applyFont="1" applyFill="1" applyBorder="1"/>
    <xf numFmtId="165" fontId="3" fillId="2" borderId="1" xfId="2" applyNumberFormat="1" applyFont="1" applyFill="1" applyBorder="1"/>
    <xf numFmtId="0" fontId="3" fillId="0" borderId="1" xfId="0" applyFont="1" applyBorder="1" applyAlignment="1">
      <alignment horizontal="left" vertical="center" wrapText="1"/>
    </xf>
    <xf numFmtId="165" fontId="4" fillId="0" borderId="1" xfId="0" applyNumberFormat="1" applyFont="1" applyBorder="1"/>
    <xf numFmtId="0" fontId="3" fillId="2" borderId="1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/>
    <xf numFmtId="165" fontId="4" fillId="0" borderId="1" xfId="2" applyNumberFormat="1" applyFont="1" applyBorder="1"/>
    <xf numFmtId="41" fontId="4" fillId="0" borderId="1" xfId="3" applyFont="1" applyBorder="1"/>
    <xf numFmtId="0" fontId="3" fillId="0" borderId="1" xfId="0" applyFont="1" applyBorder="1"/>
    <xf numFmtId="165" fontId="3" fillId="0" borderId="1" xfId="2" applyNumberFormat="1" applyFont="1" applyBorder="1" applyAlignment="1">
      <alignment horizontal="center" vertical="center" wrapText="1"/>
    </xf>
    <xf numFmtId="41" fontId="3" fillId="0" borderId="1" xfId="3" applyFont="1" applyBorder="1"/>
    <xf numFmtId="9" fontId="3" fillId="0" borderId="1" xfId="1" applyFont="1" applyBorder="1"/>
    <xf numFmtId="0" fontId="3" fillId="0" borderId="0" xfId="0" applyFont="1" applyBorder="1"/>
    <xf numFmtId="0" fontId="5" fillId="0" borderId="1" xfId="0" applyFont="1" applyBorder="1"/>
    <xf numFmtId="0" fontId="4" fillId="0" borderId="1" xfId="0" applyFont="1" applyFill="1" applyBorder="1"/>
    <xf numFmtId="166" fontId="4" fillId="0" borderId="1" xfId="0" applyNumberFormat="1" applyFont="1" applyBorder="1"/>
    <xf numFmtId="167" fontId="3" fillId="0" borderId="1" xfId="0" applyNumberFormat="1" applyFont="1" applyBorder="1"/>
    <xf numFmtId="0" fontId="0" fillId="0" borderId="0" xfId="0" applyAlignment="1">
      <alignment horizontal="left"/>
    </xf>
    <xf numFmtId="10" fontId="4" fillId="0" borderId="1" xfId="1" applyNumberFormat="1" applyFont="1" applyBorder="1"/>
    <xf numFmtId="167" fontId="4" fillId="0" borderId="1" xfId="2" applyNumberFormat="1" applyFont="1" applyBorder="1"/>
    <xf numFmtId="167" fontId="3" fillId="0" borderId="0" xfId="2" applyNumberFormat="1" applyFont="1"/>
    <xf numFmtId="0" fontId="6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Millares" xfId="2" builtinId="3"/>
    <cellStyle name="Millares [0]" xfId="3" builtinId="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zoomScaleNormal="100" workbookViewId="0">
      <selection sqref="A1:P1"/>
    </sheetView>
  </sheetViews>
  <sheetFormatPr baseColWidth="10" defaultRowHeight="15" x14ac:dyDescent="0.25"/>
  <cols>
    <col min="1" max="1" width="6.28515625" bestFit="1" customWidth="1"/>
    <col min="2" max="2" width="24.7109375" bestFit="1" customWidth="1"/>
    <col min="3" max="3" width="12.42578125" bestFit="1" customWidth="1"/>
    <col min="4" max="4" width="15.7109375" bestFit="1" customWidth="1"/>
    <col min="8" max="8" width="13" customWidth="1"/>
    <col min="10" max="11" width="11.5703125" bestFit="1" customWidth="1"/>
    <col min="12" max="12" width="12.28515625" customWidth="1"/>
    <col min="13" max="13" width="12.5703125" customWidth="1"/>
    <col min="14" max="14" width="12.42578125" bestFit="1" customWidth="1"/>
    <col min="15" max="15" width="12.42578125" customWidth="1"/>
    <col min="17" max="17" width="6" customWidth="1"/>
  </cols>
  <sheetData>
    <row r="1" spans="1:18" ht="17.25" x14ac:dyDescent="0.3">
      <c r="A1" s="42" t="s">
        <v>72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38"/>
      <c r="R1" s="38"/>
    </row>
    <row r="2" spans="1:18" ht="17.25" x14ac:dyDescent="0.3">
      <c r="A2" s="42" t="s">
        <v>73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38"/>
      <c r="R2" s="38"/>
    </row>
    <row r="3" spans="1:18" x14ac:dyDescent="0.25">
      <c r="A3" s="43" t="s">
        <v>70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39"/>
      <c r="R3" s="39"/>
    </row>
    <row r="4" spans="1:18" x14ac:dyDescent="0.25">
      <c r="A4" s="43" t="s">
        <v>71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0"/>
      <c r="R4" s="40"/>
    </row>
    <row r="5" spans="1:18" s="41" customFormat="1" ht="8.25" x14ac:dyDescent="0.1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8" x14ac:dyDescent="0.25">
      <c r="A6" s="4"/>
      <c r="B6" s="7"/>
      <c r="C6" s="3"/>
      <c r="D6" s="3"/>
      <c r="E6" s="3"/>
      <c r="F6" s="1">
        <v>0.25</v>
      </c>
      <c r="G6" s="1">
        <v>0.25</v>
      </c>
      <c r="H6" s="1">
        <v>0.3</v>
      </c>
      <c r="I6" s="1">
        <v>0.2</v>
      </c>
      <c r="J6" s="1">
        <v>0.25</v>
      </c>
      <c r="K6" s="1">
        <v>0.25</v>
      </c>
      <c r="L6" s="1">
        <v>0.3</v>
      </c>
      <c r="M6" s="1">
        <v>0.2</v>
      </c>
      <c r="N6" s="3"/>
      <c r="O6" s="3"/>
    </row>
    <row r="7" spans="1:18" ht="38.25" x14ac:dyDescent="0.25">
      <c r="A7" s="2" t="s">
        <v>47</v>
      </c>
      <c r="B7" s="2" t="s">
        <v>0</v>
      </c>
      <c r="C7" s="2" t="s">
        <v>1</v>
      </c>
      <c r="D7" s="8" t="s">
        <v>2</v>
      </c>
      <c r="E7" s="2" t="s">
        <v>3</v>
      </c>
      <c r="F7" s="2" t="s">
        <v>4</v>
      </c>
      <c r="G7" s="2" t="s">
        <v>5</v>
      </c>
      <c r="H7" s="2" t="s">
        <v>44</v>
      </c>
      <c r="I7" s="2" t="s">
        <v>46</v>
      </c>
      <c r="J7" s="2" t="s">
        <v>4</v>
      </c>
      <c r="K7" s="2" t="s">
        <v>5</v>
      </c>
      <c r="L7" s="2" t="s">
        <v>6</v>
      </c>
      <c r="M7" s="2" t="s">
        <v>49</v>
      </c>
      <c r="N7" s="2" t="s">
        <v>75</v>
      </c>
      <c r="O7" s="2" t="s">
        <v>69</v>
      </c>
      <c r="P7" s="12" t="s">
        <v>50</v>
      </c>
    </row>
    <row r="8" spans="1:18" x14ac:dyDescent="0.25">
      <c r="A8" s="30" t="s">
        <v>13</v>
      </c>
      <c r="B8" s="10" t="s">
        <v>14</v>
      </c>
      <c r="C8" s="10" t="s">
        <v>15</v>
      </c>
      <c r="D8" s="10" t="s">
        <v>8</v>
      </c>
      <c r="E8" s="31" t="s">
        <v>15</v>
      </c>
      <c r="F8" s="10">
        <v>1</v>
      </c>
      <c r="G8" s="10">
        <v>1</v>
      </c>
      <c r="H8" s="10">
        <f>VLOOKUP(A8,'Subvencionados CRUCH-Privadas'!$B$6:$K$13,10,0)</f>
        <v>0.11103021478535642</v>
      </c>
      <c r="I8" s="32">
        <v>2.638837682465555E-2</v>
      </c>
      <c r="J8" s="23">
        <f>$C$21*(F8/$F$16)</f>
        <v>68418.6875</v>
      </c>
      <c r="K8" s="23">
        <f>$C$22*(G8/$G$16)</f>
        <v>68418.6875</v>
      </c>
      <c r="L8" s="23">
        <f>$C$23*H8</f>
        <v>72926.799057188939</v>
      </c>
      <c r="M8" s="23">
        <f t="shared" ref="M8:M15" si="0">$C$24*I8</f>
        <v>11554.931888629444</v>
      </c>
      <c r="N8" s="36">
        <f t="shared" ref="N8:N15" si="1">SUM(J8:M8)</f>
        <v>221319.10594581839</v>
      </c>
      <c r="O8" s="33">
        <f>ROUND(N8,0)</f>
        <v>221319</v>
      </c>
      <c r="P8" s="35">
        <f>O8/$O$16</f>
        <v>0.10108673758116961</v>
      </c>
      <c r="Q8" t="str">
        <f>+A8</f>
        <v>UCV</v>
      </c>
    </row>
    <row r="9" spans="1:18" x14ac:dyDescent="0.25">
      <c r="A9" s="30" t="s">
        <v>18</v>
      </c>
      <c r="B9" s="10" t="s">
        <v>19</v>
      </c>
      <c r="C9" s="10" t="s">
        <v>20</v>
      </c>
      <c r="D9" s="10" t="s">
        <v>8</v>
      </c>
      <c r="E9" s="31" t="s">
        <v>21</v>
      </c>
      <c r="F9" s="10">
        <v>1</v>
      </c>
      <c r="G9" s="10">
        <v>1</v>
      </c>
      <c r="H9" s="10">
        <f>VLOOKUP(A9,'Subvencionados CRUCH-Privadas'!$B$6:$K$13,10,0)</f>
        <v>0.12710799890935773</v>
      </c>
      <c r="I9" s="32">
        <v>0.19290028630080244</v>
      </c>
      <c r="J9" s="23">
        <f t="shared" ref="J9:J15" si="2">$C$21*(F9/$F$16)</f>
        <v>68418.6875</v>
      </c>
      <c r="K9" s="23">
        <f t="shared" ref="K9:K15" si="3">$C$22*(G9/$G$16)</f>
        <v>68418.6875</v>
      </c>
      <c r="L9" s="23">
        <f t="shared" ref="L9:L15" si="4">$C$23*H9</f>
        <v>83486.999578845003</v>
      </c>
      <c r="M9" s="23">
        <f t="shared" si="0"/>
        <v>84467.100205280862</v>
      </c>
      <c r="N9" s="36">
        <f t="shared" si="1"/>
        <v>304791.47478412586</v>
      </c>
      <c r="O9" s="33">
        <f t="shared" ref="O9:O15" si="5">ROUND(N9,0)</f>
        <v>304791</v>
      </c>
      <c r="P9" s="35">
        <f t="shared" ref="P9:P15" si="6">O9/$O$16</f>
        <v>0.13921230366169315</v>
      </c>
      <c r="Q9" t="str">
        <f t="shared" ref="Q9:Q15" si="7">+A9</f>
        <v>AUS</v>
      </c>
    </row>
    <row r="10" spans="1:18" x14ac:dyDescent="0.25">
      <c r="A10" s="30" t="s">
        <v>32</v>
      </c>
      <c r="B10" s="10" t="s">
        <v>33</v>
      </c>
      <c r="C10" s="10" t="s">
        <v>11</v>
      </c>
      <c r="D10" s="10" t="s">
        <v>8</v>
      </c>
      <c r="E10" s="31" t="s">
        <v>12</v>
      </c>
      <c r="F10" s="10">
        <v>1</v>
      </c>
      <c r="G10" s="10">
        <v>1</v>
      </c>
      <c r="H10" s="10">
        <f>VLOOKUP(A10,'Subvencionados CRUCH-Privadas'!$B$6:$K$13,10,0)</f>
        <v>0.13526680138560401</v>
      </c>
      <c r="I10" s="32">
        <v>0.1137351558268358</v>
      </c>
      <c r="J10" s="23">
        <f t="shared" si="2"/>
        <v>68418.6875</v>
      </c>
      <c r="K10" s="23">
        <f t="shared" si="3"/>
        <v>68418.6875</v>
      </c>
      <c r="L10" s="23">
        <f t="shared" si="4"/>
        <v>88845.859326011603</v>
      </c>
      <c r="M10" s="23">
        <f t="shared" si="0"/>
        <v>49802.304539392535</v>
      </c>
      <c r="N10" s="36">
        <f t="shared" si="1"/>
        <v>275485.53886540415</v>
      </c>
      <c r="O10" s="33">
        <f t="shared" si="5"/>
        <v>275486</v>
      </c>
      <c r="P10" s="35">
        <f t="shared" si="6"/>
        <v>0.12582733967389195</v>
      </c>
      <c r="Q10" t="str">
        <f t="shared" si="7"/>
        <v>USC</v>
      </c>
    </row>
    <row r="11" spans="1:18" x14ac:dyDescent="0.25">
      <c r="A11" s="30" t="s">
        <v>28</v>
      </c>
      <c r="B11" s="10" t="s">
        <v>29</v>
      </c>
      <c r="C11" s="10" t="s">
        <v>30</v>
      </c>
      <c r="D11" s="10" t="s">
        <v>8</v>
      </c>
      <c r="E11" s="31" t="s">
        <v>31</v>
      </c>
      <c r="F11" s="10">
        <v>1</v>
      </c>
      <c r="G11" s="10">
        <v>1</v>
      </c>
      <c r="H11" s="10">
        <f>VLOOKUP(A11,'Subvencionados CRUCH-Privadas'!$B$6:$K$13,10,0)</f>
        <v>0.13855473882962549</v>
      </c>
      <c r="I11" s="32">
        <v>0.15702165235162654</v>
      </c>
      <c r="J11" s="23">
        <f t="shared" si="2"/>
        <v>68418.6875</v>
      </c>
      <c r="K11" s="23">
        <f t="shared" si="3"/>
        <v>68418.6875</v>
      </c>
      <c r="L11" s="23">
        <f t="shared" si="4"/>
        <v>91005.440425231325</v>
      </c>
      <c r="M11" s="23">
        <f t="shared" si="0"/>
        <v>68756.57832306929</v>
      </c>
      <c r="N11" s="36">
        <f t="shared" si="1"/>
        <v>296599.39374830062</v>
      </c>
      <c r="O11" s="33">
        <f t="shared" si="5"/>
        <v>296599</v>
      </c>
      <c r="P11" s="35">
        <f t="shared" si="6"/>
        <v>0.13547063415177787</v>
      </c>
      <c r="Q11" t="str">
        <f t="shared" si="7"/>
        <v>UCT</v>
      </c>
    </row>
    <row r="12" spans="1:18" x14ac:dyDescent="0.25">
      <c r="A12" s="30" t="s">
        <v>25</v>
      </c>
      <c r="B12" s="10" t="s">
        <v>43</v>
      </c>
      <c r="C12" s="10" t="s">
        <v>26</v>
      </c>
      <c r="D12" s="10" t="s">
        <v>8</v>
      </c>
      <c r="E12" s="31" t="s">
        <v>27</v>
      </c>
      <c r="F12" s="10">
        <v>1</v>
      </c>
      <c r="G12" s="10">
        <v>1</v>
      </c>
      <c r="H12" s="10">
        <f>VLOOKUP(A12,'Subvencionados CRUCH-Privadas'!$B$6:$K$13,10,0)</f>
        <v>0.13528754599017076</v>
      </c>
      <c r="I12" s="32">
        <v>5.8457252877800986E-2</v>
      </c>
      <c r="J12" s="23">
        <f t="shared" si="2"/>
        <v>68418.6875</v>
      </c>
      <c r="K12" s="23">
        <f t="shared" si="3"/>
        <v>68418.6875</v>
      </c>
      <c r="L12" s="23">
        <f t="shared" si="4"/>
        <v>88859.484784736371</v>
      </c>
      <c r="M12" s="23">
        <f t="shared" si="0"/>
        <v>25597.238507230348</v>
      </c>
      <c r="N12" s="36">
        <f t="shared" si="1"/>
        <v>251294.09829196671</v>
      </c>
      <c r="O12" s="33">
        <f t="shared" si="5"/>
        <v>251294</v>
      </c>
      <c r="P12" s="35">
        <f t="shared" si="6"/>
        <v>0.11477772190242336</v>
      </c>
      <c r="Q12" t="str">
        <f t="shared" si="7"/>
        <v>UCM</v>
      </c>
    </row>
    <row r="13" spans="1:18" x14ac:dyDescent="0.25">
      <c r="A13" s="30" t="s">
        <v>22</v>
      </c>
      <c r="B13" s="10" t="s">
        <v>23</v>
      </c>
      <c r="C13" s="10" t="s">
        <v>24</v>
      </c>
      <c r="D13" s="10" t="s">
        <v>8</v>
      </c>
      <c r="E13" s="31" t="s">
        <v>24</v>
      </c>
      <c r="F13" s="10">
        <v>1</v>
      </c>
      <c r="G13" s="10">
        <v>1</v>
      </c>
      <c r="H13" s="10">
        <f>VLOOKUP(A13,'Subvencionados CRUCH-Privadas'!$B$6:$K$13,10,0)</f>
        <v>0.11923568939830631</v>
      </c>
      <c r="I13" s="32">
        <v>0.31137374316678729</v>
      </c>
      <c r="J13" s="23">
        <f t="shared" si="2"/>
        <v>68418.6875</v>
      </c>
      <c r="K13" s="23">
        <f t="shared" si="3"/>
        <v>68418.6875</v>
      </c>
      <c r="L13" s="23">
        <f t="shared" si="4"/>
        <v>78316.313969181909</v>
      </c>
      <c r="M13" s="23">
        <f t="shared" si="0"/>
        <v>136344.21010837556</v>
      </c>
      <c r="N13" s="36">
        <f t="shared" si="1"/>
        <v>351497.89907755749</v>
      </c>
      <c r="O13" s="33">
        <f t="shared" si="5"/>
        <v>351498</v>
      </c>
      <c r="P13" s="35">
        <f t="shared" si="6"/>
        <v>0.16054557487746626</v>
      </c>
      <c r="Q13" t="str">
        <f t="shared" si="7"/>
        <v>UCN</v>
      </c>
    </row>
    <row r="14" spans="1:18" x14ac:dyDescent="0.25">
      <c r="A14" s="30" t="s">
        <v>9</v>
      </c>
      <c r="B14" s="10" t="s">
        <v>10</v>
      </c>
      <c r="C14" s="10" t="s">
        <v>11</v>
      </c>
      <c r="D14" s="10" t="s">
        <v>8</v>
      </c>
      <c r="E14" s="31" t="s">
        <v>12</v>
      </c>
      <c r="F14" s="10">
        <v>1</v>
      </c>
      <c r="G14" s="10">
        <v>1</v>
      </c>
      <c r="H14" s="10">
        <f>VLOOKUP(A14,'Subvencionados CRUCH-Privadas'!$B$6:$K$13,10,0)</f>
        <v>0.12404253705831915</v>
      </c>
      <c r="I14" s="32">
        <v>0.1137351558268358</v>
      </c>
      <c r="J14" s="23">
        <f t="shared" si="2"/>
        <v>68418.6875</v>
      </c>
      <c r="K14" s="23">
        <f t="shared" si="3"/>
        <v>68418.6875</v>
      </c>
      <c r="L14" s="23">
        <f t="shared" si="4"/>
        <v>81473.544765122948</v>
      </c>
      <c r="M14" s="23">
        <f t="shared" si="0"/>
        <v>49802.304539392535</v>
      </c>
      <c r="N14" s="36">
        <f t="shared" si="1"/>
        <v>268113.22430451546</v>
      </c>
      <c r="O14" s="33">
        <f t="shared" si="5"/>
        <v>268113</v>
      </c>
      <c r="P14" s="35">
        <f t="shared" si="6"/>
        <v>0.12245974576561491</v>
      </c>
      <c r="Q14" t="str">
        <f t="shared" si="7"/>
        <v>UCO</v>
      </c>
    </row>
    <row r="15" spans="1:18" x14ac:dyDescent="0.25">
      <c r="A15" s="30" t="s">
        <v>16</v>
      </c>
      <c r="B15" s="10" t="s">
        <v>17</v>
      </c>
      <c r="C15" s="10" t="s">
        <v>15</v>
      </c>
      <c r="D15" s="10" t="s">
        <v>8</v>
      </c>
      <c r="E15" s="31" t="s">
        <v>15</v>
      </c>
      <c r="F15" s="10">
        <v>1</v>
      </c>
      <c r="G15" s="10">
        <v>1</v>
      </c>
      <c r="H15" s="10">
        <f>VLOOKUP(A15,'Subvencionados CRUCH-Privadas'!$B$6:$K$13,10,0)</f>
        <v>0.10947447364326002</v>
      </c>
      <c r="I15" s="32">
        <v>2.638837682465555E-2</v>
      </c>
      <c r="J15" s="23">
        <f t="shared" si="2"/>
        <v>68418.6875</v>
      </c>
      <c r="K15" s="23">
        <f t="shared" si="3"/>
        <v>68418.6875</v>
      </c>
      <c r="L15" s="23">
        <f t="shared" si="4"/>
        <v>71904.958093681867</v>
      </c>
      <c r="M15" s="23">
        <f t="shared" si="0"/>
        <v>11554.931888629444</v>
      </c>
      <c r="N15" s="36">
        <f t="shared" si="1"/>
        <v>220297.26498231132</v>
      </c>
      <c r="O15" s="33">
        <f t="shared" si="5"/>
        <v>220297</v>
      </c>
      <c r="P15" s="35">
        <f t="shared" si="6"/>
        <v>0.10061994238596289</v>
      </c>
      <c r="Q15" t="str">
        <f t="shared" si="7"/>
        <v>FSM</v>
      </c>
    </row>
    <row r="16" spans="1:18" x14ac:dyDescent="0.25">
      <c r="A16" s="3"/>
      <c r="B16" s="3"/>
      <c r="C16" s="3"/>
      <c r="D16" s="3"/>
      <c r="E16" s="3"/>
      <c r="F16" s="5">
        <f t="shared" ref="F16:I16" si="8">SUM(F8:F15)</f>
        <v>8</v>
      </c>
      <c r="G16" s="5">
        <f t="shared" si="8"/>
        <v>8</v>
      </c>
      <c r="H16" s="15">
        <f t="shared" si="8"/>
        <v>0.99999999999999989</v>
      </c>
      <c r="I16" s="5">
        <f t="shared" si="8"/>
        <v>1</v>
      </c>
      <c r="J16" s="6">
        <f t="shared" ref="J16:P16" si="9">SUM(J8:J15)</f>
        <v>547349.5</v>
      </c>
      <c r="K16" s="6">
        <f t="shared" si="9"/>
        <v>547349.5</v>
      </c>
      <c r="L16" s="6">
        <f t="shared" si="9"/>
        <v>656819.39999999991</v>
      </c>
      <c r="M16" s="6">
        <f t="shared" si="9"/>
        <v>437879.60000000003</v>
      </c>
      <c r="N16" s="37">
        <f t="shared" si="9"/>
        <v>2189398</v>
      </c>
      <c r="O16" s="37">
        <f>SUM(O8:O15)</f>
        <v>2189397</v>
      </c>
      <c r="P16" s="16">
        <f t="shared" si="9"/>
        <v>1</v>
      </c>
    </row>
    <row r="18" spans="2:3" x14ac:dyDescent="0.25">
      <c r="B18" s="10" t="s">
        <v>58</v>
      </c>
      <c r="C18" s="23">
        <v>1574014</v>
      </c>
    </row>
    <row r="19" spans="2:3" x14ac:dyDescent="0.25">
      <c r="B19" s="10" t="s">
        <v>59</v>
      </c>
      <c r="C19" s="23">
        <v>615384</v>
      </c>
    </row>
    <row r="20" spans="2:3" x14ac:dyDescent="0.25">
      <c r="B20" s="17" t="s">
        <v>68</v>
      </c>
      <c r="C20" s="18">
        <f>SUM(C18:C19)</f>
        <v>2189398</v>
      </c>
    </row>
    <row r="21" spans="2:3" x14ac:dyDescent="0.25">
      <c r="B21" s="19" t="s">
        <v>4</v>
      </c>
      <c r="C21" s="20">
        <f>C20*F6</f>
        <v>547349.5</v>
      </c>
    </row>
    <row r="22" spans="2:3" x14ac:dyDescent="0.25">
      <c r="B22" s="19" t="s">
        <v>5</v>
      </c>
      <c r="C22" s="20">
        <f>C20*G6</f>
        <v>547349.5</v>
      </c>
    </row>
    <row r="23" spans="2:3" x14ac:dyDescent="0.25">
      <c r="B23" s="19" t="s">
        <v>44</v>
      </c>
      <c r="C23" s="20">
        <f>C20*H6</f>
        <v>656819.4</v>
      </c>
    </row>
    <row r="24" spans="2:3" x14ac:dyDescent="0.25">
      <c r="B24" s="19" t="s">
        <v>7</v>
      </c>
      <c r="C24" s="20">
        <f>C20*I6</f>
        <v>437879.60000000003</v>
      </c>
    </row>
    <row r="25" spans="2:3" x14ac:dyDescent="0.25">
      <c r="B25" s="21" t="s">
        <v>45</v>
      </c>
      <c r="C25" s="22">
        <f>SUM(C21:C24)</f>
        <v>2189398</v>
      </c>
    </row>
    <row r="28" spans="2:3" x14ac:dyDescent="0.25">
      <c r="B28" s="9"/>
    </row>
  </sheetData>
  <mergeCells count="5">
    <mergeCell ref="A1:P1"/>
    <mergeCell ref="A2:P2"/>
    <mergeCell ref="A3:P3"/>
    <mergeCell ref="A4:P4"/>
    <mergeCell ref="A5:P5"/>
  </mergeCells>
  <printOptions horizontalCentered="1"/>
  <pageMargins left="0.31496062992125984" right="0.31496062992125984" top="0.74803149606299213" bottom="0.35433070866141736" header="0.31496062992125984" footer="0.31496062992125984"/>
  <pageSetup paperSize="14" scale="70" orientation="landscape" verticalDpi="0" r:id="rId1"/>
  <headerFooter>
    <oddFooter>&amp;F&amp;RPágina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"/>
  <sheetViews>
    <sheetView workbookViewId="0">
      <selection activeCell="K6" sqref="K6"/>
    </sheetView>
  </sheetViews>
  <sheetFormatPr baseColWidth="10" defaultRowHeight="15" x14ac:dyDescent="0.25"/>
  <cols>
    <col min="1" max="1" width="51.140625" bestFit="1" customWidth="1"/>
    <col min="2" max="2" width="12.85546875" customWidth="1"/>
    <col min="3" max="3" width="10.42578125" bestFit="1" customWidth="1"/>
    <col min="4" max="11" width="12.7109375" customWidth="1"/>
    <col min="14" max="14" width="11.85546875" bestFit="1" customWidth="1"/>
  </cols>
  <sheetData>
    <row r="1" spans="1:11" x14ac:dyDescent="0.25">
      <c r="A1" t="s">
        <v>63</v>
      </c>
      <c r="B1" t="s">
        <v>64</v>
      </c>
    </row>
    <row r="2" spans="1:11" x14ac:dyDescent="0.25">
      <c r="A2" t="s">
        <v>65</v>
      </c>
      <c r="B2" t="s">
        <v>66</v>
      </c>
    </row>
    <row r="3" spans="1:11" x14ac:dyDescent="0.25">
      <c r="A3" t="s">
        <v>74</v>
      </c>
      <c r="B3" s="34">
        <v>2019</v>
      </c>
    </row>
    <row r="4" spans="1:11" x14ac:dyDescent="0.25">
      <c r="A4" s="13"/>
      <c r="B4" s="13"/>
      <c r="C4" s="14"/>
      <c r="D4" s="14"/>
      <c r="E4" s="14"/>
      <c r="F4" s="14"/>
      <c r="G4" s="14"/>
      <c r="H4" s="14"/>
      <c r="I4" s="14"/>
    </row>
    <row r="5" spans="1:11" ht="51" x14ac:dyDescent="0.25">
      <c r="A5" s="26" t="s">
        <v>51</v>
      </c>
      <c r="B5" s="26" t="s">
        <v>62</v>
      </c>
      <c r="C5" s="2" t="s">
        <v>52</v>
      </c>
      <c r="D5" s="26" t="s">
        <v>53</v>
      </c>
      <c r="E5" s="26" t="s">
        <v>54</v>
      </c>
      <c r="F5" s="26" t="s">
        <v>55</v>
      </c>
      <c r="G5" s="26" t="s">
        <v>60</v>
      </c>
      <c r="H5" s="26" t="s">
        <v>61</v>
      </c>
      <c r="I5" s="26" t="s">
        <v>42</v>
      </c>
      <c r="J5" s="2" t="s">
        <v>56</v>
      </c>
      <c r="K5" s="2" t="s">
        <v>57</v>
      </c>
    </row>
    <row r="6" spans="1:11" x14ac:dyDescent="0.25">
      <c r="A6" s="10" t="s">
        <v>34</v>
      </c>
      <c r="B6" s="10" t="s">
        <v>13</v>
      </c>
      <c r="C6" s="24">
        <v>2263</v>
      </c>
      <c r="D6" s="24">
        <v>9966</v>
      </c>
      <c r="E6" s="24">
        <v>3394</v>
      </c>
      <c r="F6" s="24">
        <v>243</v>
      </c>
      <c r="G6" s="24">
        <v>4</v>
      </c>
      <c r="H6" s="24">
        <f>C6+D6+F6+G6</f>
        <v>12476</v>
      </c>
      <c r="I6" s="24">
        <f>SUM(C6:G6)</f>
        <v>15870</v>
      </c>
      <c r="J6" s="10">
        <f>H6/I6</f>
        <v>0.78613736609955887</v>
      </c>
      <c r="K6" s="10">
        <f>J6/$J$14</f>
        <v>0.11103021478535642</v>
      </c>
    </row>
    <row r="7" spans="1:11" x14ac:dyDescent="0.25">
      <c r="A7" s="10" t="s">
        <v>35</v>
      </c>
      <c r="B7" s="10" t="s">
        <v>18</v>
      </c>
      <c r="C7" s="24">
        <v>5589</v>
      </c>
      <c r="D7" s="24">
        <v>8366</v>
      </c>
      <c r="E7" s="24">
        <v>1561</v>
      </c>
      <c r="F7" s="24">
        <v>87</v>
      </c>
      <c r="G7" s="24">
        <v>3</v>
      </c>
      <c r="H7" s="24">
        <f t="shared" ref="H7:H13" si="0">C7+D7+F7+G7</f>
        <v>14045</v>
      </c>
      <c r="I7" s="24">
        <f t="shared" ref="I7:I13" si="1">SUM(C7:G7)</f>
        <v>15606</v>
      </c>
      <c r="J7" s="10">
        <f t="shared" ref="J7:J13" si="2">H7/I7</f>
        <v>0.89997436883250037</v>
      </c>
      <c r="K7" s="10">
        <f t="shared" ref="K7:K13" si="3">J7/$J$14</f>
        <v>0.12710799890935773</v>
      </c>
    </row>
    <row r="8" spans="1:11" x14ac:dyDescent="0.25">
      <c r="A8" s="10" t="s">
        <v>36</v>
      </c>
      <c r="B8" s="10" t="s">
        <v>32</v>
      </c>
      <c r="C8" s="24">
        <v>4849</v>
      </c>
      <c r="D8" s="24">
        <v>6160</v>
      </c>
      <c r="E8" s="24">
        <v>518</v>
      </c>
      <c r="F8" s="24">
        <v>730</v>
      </c>
      <c r="G8" s="24">
        <v>1</v>
      </c>
      <c r="H8" s="24">
        <f t="shared" si="0"/>
        <v>11740</v>
      </c>
      <c r="I8" s="24">
        <f t="shared" si="1"/>
        <v>12258</v>
      </c>
      <c r="J8" s="10">
        <f t="shared" si="2"/>
        <v>0.957741882852015</v>
      </c>
      <c r="K8" s="10">
        <f t="shared" si="3"/>
        <v>0.13526680138560401</v>
      </c>
    </row>
    <row r="9" spans="1:11" x14ac:dyDescent="0.25">
      <c r="A9" s="10" t="s">
        <v>37</v>
      </c>
      <c r="B9" s="10" t="s">
        <v>28</v>
      </c>
      <c r="C9" s="24">
        <v>4313</v>
      </c>
      <c r="D9" s="24">
        <v>6313</v>
      </c>
      <c r="E9" s="24">
        <v>211</v>
      </c>
      <c r="F9" s="24">
        <v>208</v>
      </c>
      <c r="G9" s="24">
        <v>73</v>
      </c>
      <c r="H9" s="24">
        <f t="shared" si="0"/>
        <v>10907</v>
      </c>
      <c r="I9" s="24">
        <f t="shared" si="1"/>
        <v>11118</v>
      </c>
      <c r="J9" s="10">
        <f t="shared" si="2"/>
        <v>0.98102176650476702</v>
      </c>
      <c r="K9" s="10">
        <f t="shared" si="3"/>
        <v>0.13855473882962549</v>
      </c>
    </row>
    <row r="10" spans="1:11" x14ac:dyDescent="0.25">
      <c r="A10" s="10" t="s">
        <v>38</v>
      </c>
      <c r="B10" s="10" t="s">
        <v>25</v>
      </c>
      <c r="C10" s="24">
        <v>3401</v>
      </c>
      <c r="D10" s="24">
        <v>4822</v>
      </c>
      <c r="E10" s="24">
        <v>371</v>
      </c>
      <c r="F10" s="24">
        <v>215</v>
      </c>
      <c r="G10" s="24">
        <v>1</v>
      </c>
      <c r="H10" s="24">
        <f t="shared" si="0"/>
        <v>8439</v>
      </c>
      <c r="I10" s="24">
        <f t="shared" si="1"/>
        <v>8810</v>
      </c>
      <c r="J10" s="10">
        <f t="shared" si="2"/>
        <v>0.95788876276958002</v>
      </c>
      <c r="K10" s="10">
        <f t="shared" si="3"/>
        <v>0.13528754599017076</v>
      </c>
    </row>
    <row r="11" spans="1:11" x14ac:dyDescent="0.25">
      <c r="A11" s="10" t="s">
        <v>39</v>
      </c>
      <c r="B11" s="10" t="s">
        <v>22</v>
      </c>
      <c r="C11" s="24">
        <v>2716</v>
      </c>
      <c r="D11" s="24">
        <v>6455</v>
      </c>
      <c r="E11" s="24">
        <v>1705</v>
      </c>
      <c r="F11" s="24">
        <v>11</v>
      </c>
      <c r="G11" s="24">
        <v>59</v>
      </c>
      <c r="H11" s="24">
        <f t="shared" si="0"/>
        <v>9241</v>
      </c>
      <c r="I11" s="24">
        <f t="shared" si="1"/>
        <v>10946</v>
      </c>
      <c r="J11" s="10">
        <f t="shared" si="2"/>
        <v>0.84423533710944643</v>
      </c>
      <c r="K11" s="10">
        <f t="shared" si="3"/>
        <v>0.11923568939830631</v>
      </c>
    </row>
    <row r="12" spans="1:11" x14ac:dyDescent="0.25">
      <c r="A12" s="10" t="s">
        <v>40</v>
      </c>
      <c r="B12" s="10" t="s">
        <v>9</v>
      </c>
      <c r="C12" s="24">
        <v>7047</v>
      </c>
      <c r="D12" s="24">
        <v>13942</v>
      </c>
      <c r="E12" s="24">
        <v>2997</v>
      </c>
      <c r="F12" s="24">
        <v>632</v>
      </c>
      <c r="G12" s="24">
        <v>2</v>
      </c>
      <c r="H12" s="24">
        <f t="shared" si="0"/>
        <v>21623</v>
      </c>
      <c r="I12" s="24">
        <f t="shared" si="1"/>
        <v>24620</v>
      </c>
      <c r="J12" s="10">
        <f t="shared" si="2"/>
        <v>0.87826969943135658</v>
      </c>
      <c r="K12" s="10">
        <f t="shared" si="3"/>
        <v>0.12404253705831915</v>
      </c>
    </row>
    <row r="13" spans="1:11" x14ac:dyDescent="0.25">
      <c r="A13" s="10" t="s">
        <v>41</v>
      </c>
      <c r="B13" s="10" t="s">
        <v>16</v>
      </c>
      <c r="C13" s="24">
        <v>2849</v>
      </c>
      <c r="D13" s="24">
        <v>8529</v>
      </c>
      <c r="E13" s="24">
        <v>3453</v>
      </c>
      <c r="F13" s="24">
        <v>520</v>
      </c>
      <c r="G13" s="24">
        <v>4</v>
      </c>
      <c r="H13" s="24">
        <f t="shared" si="0"/>
        <v>11902</v>
      </c>
      <c r="I13" s="24">
        <f t="shared" si="1"/>
        <v>15355</v>
      </c>
      <c r="J13" s="10">
        <f t="shared" si="2"/>
        <v>0.77512211006186915</v>
      </c>
      <c r="K13" s="10">
        <f t="shared" si="3"/>
        <v>0.10947447364326002</v>
      </c>
    </row>
    <row r="14" spans="1:11" x14ac:dyDescent="0.25">
      <c r="A14" s="29"/>
      <c r="B14" s="25" t="s">
        <v>67</v>
      </c>
      <c r="C14" s="27">
        <f>SUM(C6:C13)</f>
        <v>33027</v>
      </c>
      <c r="D14" s="27">
        <f t="shared" ref="D14:I14" si="4">SUM(D6:D13)</f>
        <v>64553</v>
      </c>
      <c r="E14" s="27">
        <f t="shared" si="4"/>
        <v>14210</v>
      </c>
      <c r="F14" s="27">
        <f t="shared" si="4"/>
        <v>2646</v>
      </c>
      <c r="G14" s="27">
        <f t="shared" si="4"/>
        <v>147</v>
      </c>
      <c r="H14" s="27">
        <f t="shared" si="4"/>
        <v>100373</v>
      </c>
      <c r="I14" s="27">
        <f t="shared" si="4"/>
        <v>114583</v>
      </c>
      <c r="J14" s="25">
        <f>SUM(J6:J13)</f>
        <v>7.0803912936610942</v>
      </c>
      <c r="K14" s="28">
        <f>SUM(K6:K13)</f>
        <v>0.99999999999999989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1"/>
  <sheetViews>
    <sheetView workbookViewId="0">
      <selection activeCell="G5" sqref="G5"/>
    </sheetView>
  </sheetViews>
  <sheetFormatPr baseColWidth="10" defaultRowHeight="15" x14ac:dyDescent="0.25"/>
  <cols>
    <col min="1" max="1" width="7.7109375" customWidth="1"/>
    <col min="2" max="2" width="24.7109375" bestFit="1" customWidth="1"/>
    <col min="4" max="4" width="16.85546875" customWidth="1"/>
    <col min="7" max="7" width="13.140625" customWidth="1"/>
  </cols>
  <sheetData>
    <row r="2" spans="1:7" x14ac:dyDescent="0.25">
      <c r="A2" s="11" t="s">
        <v>47</v>
      </c>
      <c r="B2" s="11" t="s">
        <v>0</v>
      </c>
      <c r="C2" s="11" t="s">
        <v>1</v>
      </c>
      <c r="D2" s="11" t="s">
        <v>2</v>
      </c>
      <c r="E2" s="11" t="s">
        <v>3</v>
      </c>
      <c r="F2" s="11" t="s">
        <v>7</v>
      </c>
      <c r="G2" s="11" t="s">
        <v>48</v>
      </c>
    </row>
    <row r="3" spans="1:7" x14ac:dyDescent="0.25">
      <c r="A3" s="10" t="s">
        <v>13</v>
      </c>
      <c r="B3" s="10" t="s">
        <v>14</v>
      </c>
      <c r="C3" s="10" t="s">
        <v>15</v>
      </c>
      <c r="D3" s="10" t="s">
        <v>8</v>
      </c>
      <c r="E3" s="10" t="s">
        <v>15</v>
      </c>
      <c r="F3" s="10">
        <v>115.95</v>
      </c>
      <c r="G3" s="10">
        <f>F3/$F$11</f>
        <v>2.638837682465555E-2</v>
      </c>
    </row>
    <row r="4" spans="1:7" x14ac:dyDescent="0.25">
      <c r="A4" s="10" t="s">
        <v>18</v>
      </c>
      <c r="B4" s="10" t="s">
        <v>19</v>
      </c>
      <c r="C4" s="10" t="s">
        <v>20</v>
      </c>
      <c r="D4" s="10" t="s">
        <v>8</v>
      </c>
      <c r="E4" s="10" t="s">
        <v>21</v>
      </c>
      <c r="F4" s="10">
        <v>847.6</v>
      </c>
      <c r="G4" s="10">
        <f t="shared" ref="G4:G10" si="0">F4/$F$11</f>
        <v>0.19290028630080244</v>
      </c>
    </row>
    <row r="5" spans="1:7" x14ac:dyDescent="0.25">
      <c r="A5" s="10" t="s">
        <v>32</v>
      </c>
      <c r="B5" s="10" t="s">
        <v>33</v>
      </c>
      <c r="C5" s="10" t="s">
        <v>11</v>
      </c>
      <c r="D5" s="10" t="s">
        <v>8</v>
      </c>
      <c r="E5" s="10" t="s">
        <v>12</v>
      </c>
      <c r="F5" s="10">
        <v>499.75</v>
      </c>
      <c r="G5" s="10">
        <f t="shared" si="0"/>
        <v>0.1137351558268358</v>
      </c>
    </row>
    <row r="6" spans="1:7" x14ac:dyDescent="0.25">
      <c r="A6" s="10" t="s">
        <v>28</v>
      </c>
      <c r="B6" s="10" t="s">
        <v>29</v>
      </c>
      <c r="C6" s="10" t="s">
        <v>30</v>
      </c>
      <c r="D6" s="10" t="s">
        <v>8</v>
      </c>
      <c r="E6" s="10" t="s">
        <v>31</v>
      </c>
      <c r="F6" s="10">
        <v>689.95</v>
      </c>
      <c r="G6" s="10">
        <f t="shared" si="0"/>
        <v>0.15702165235162654</v>
      </c>
    </row>
    <row r="7" spans="1:7" x14ac:dyDescent="0.25">
      <c r="A7" s="10" t="s">
        <v>25</v>
      </c>
      <c r="B7" s="10" t="s">
        <v>43</v>
      </c>
      <c r="C7" s="10" t="s">
        <v>26</v>
      </c>
      <c r="D7" s="10" t="s">
        <v>8</v>
      </c>
      <c r="E7" s="10" t="s">
        <v>27</v>
      </c>
      <c r="F7" s="10">
        <v>256.86</v>
      </c>
      <c r="G7" s="10">
        <f t="shared" si="0"/>
        <v>5.8457252877800986E-2</v>
      </c>
    </row>
    <row r="8" spans="1:7" x14ac:dyDescent="0.25">
      <c r="A8" s="10" t="s">
        <v>22</v>
      </c>
      <c r="B8" s="10" t="s">
        <v>23</v>
      </c>
      <c r="C8" s="10" t="s">
        <v>24</v>
      </c>
      <c r="D8" s="10" t="s">
        <v>8</v>
      </c>
      <c r="E8" s="10" t="s">
        <v>24</v>
      </c>
      <c r="F8" s="10">
        <v>1368.17</v>
      </c>
      <c r="G8" s="10">
        <f t="shared" si="0"/>
        <v>0.31137374316678729</v>
      </c>
    </row>
    <row r="9" spans="1:7" x14ac:dyDescent="0.25">
      <c r="A9" s="10" t="s">
        <v>9</v>
      </c>
      <c r="B9" s="10" t="s">
        <v>10</v>
      </c>
      <c r="C9" s="10" t="s">
        <v>11</v>
      </c>
      <c r="D9" s="10" t="s">
        <v>8</v>
      </c>
      <c r="E9" s="10" t="s">
        <v>12</v>
      </c>
      <c r="F9" s="10">
        <v>499.75</v>
      </c>
      <c r="G9" s="10">
        <f t="shared" si="0"/>
        <v>0.1137351558268358</v>
      </c>
    </row>
    <row r="10" spans="1:7" x14ac:dyDescent="0.25">
      <c r="A10" s="10" t="s">
        <v>16</v>
      </c>
      <c r="B10" s="10" t="s">
        <v>17</v>
      </c>
      <c r="C10" s="10" t="s">
        <v>15</v>
      </c>
      <c r="D10" s="10" t="s">
        <v>8</v>
      </c>
      <c r="E10" s="10" t="s">
        <v>15</v>
      </c>
      <c r="F10" s="10">
        <v>115.95</v>
      </c>
      <c r="G10" s="10">
        <f t="shared" si="0"/>
        <v>2.638837682465555E-2</v>
      </c>
    </row>
    <row r="11" spans="1:7" x14ac:dyDescent="0.25">
      <c r="A11" s="3"/>
      <c r="B11" s="3"/>
      <c r="C11" s="3"/>
      <c r="D11" s="3"/>
      <c r="E11" s="3"/>
      <c r="F11" s="3">
        <v>4393.9800000000005</v>
      </c>
      <c r="G11" s="3">
        <f>SUM(G3:G10)</f>
        <v>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ESR G9 2020</vt:lpstr>
      <vt:lpstr>Subvencionados CRUCH-Privadas</vt:lpstr>
      <vt:lpstr>KM RM</vt:lpstr>
      <vt:lpstr>'ESR G9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Torres Huerta</dc:creator>
  <cp:lastModifiedBy>Roxana Acuña Molina</cp:lastModifiedBy>
  <cp:lastPrinted>2020-01-06T19:41:00Z</cp:lastPrinted>
  <dcterms:created xsi:type="dcterms:W3CDTF">2017-03-28T16:10:45Z</dcterms:created>
  <dcterms:modified xsi:type="dcterms:W3CDTF">2020-09-25T21:05:06Z</dcterms:modified>
</cp:coreProperties>
</file>