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educa-my.sharepoint.com/personal/roxana_acuna_mineduc_cl/Documents/UDAC 2008/ESR 2021/"/>
    </mc:Choice>
  </mc:AlternateContent>
  <xr:revisionPtr revIDLastSave="37" documentId="8_{0B00C0FC-E90E-4CE7-8A4E-36164510E0DC}" xr6:coauthVersionLast="47" xr6:coauthVersionMax="47" xr10:uidLastSave="{89B5E6F3-61C8-4B7C-B4C5-070453443545}"/>
  <bookViews>
    <workbookView xWindow="-120" yWindow="-120" windowWidth="20730" windowHeight="11160" xr2:uid="{00000000-000D-0000-FFFF-FFFF00000000}"/>
  </bookViews>
  <sheets>
    <sheet name="ESR G9 2021" sheetId="1" r:id="rId1"/>
    <sheet name="Subvencionados CRUCH-Privadas" sheetId="2" r:id="rId2"/>
    <sheet name="KM RM" sheetId="3" r:id="rId3"/>
  </sheets>
  <definedNames>
    <definedName name="_xlnm._FilterDatabase" localSheetId="0" hidden="1">'ESR G9 2021'!$A$11:$I$19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3" i="1" l="1"/>
  <c r="S14" i="1"/>
  <c r="S15" i="1"/>
  <c r="S16" i="1"/>
  <c r="S17" i="1"/>
  <c r="S18" i="1"/>
  <c r="S19" i="1"/>
  <c r="S12" i="1"/>
  <c r="I7" i="2" l="1"/>
  <c r="I8" i="2"/>
  <c r="I9" i="2"/>
  <c r="I10" i="2"/>
  <c r="I11" i="2"/>
  <c r="I12" i="2"/>
  <c r="I13" i="2"/>
  <c r="I6" i="2"/>
  <c r="H7" i="2"/>
  <c r="J7" i="2" s="1"/>
  <c r="H8" i="2"/>
  <c r="J8" i="2" s="1"/>
  <c r="H9" i="2"/>
  <c r="H10" i="2"/>
  <c r="J10" i="2" s="1"/>
  <c r="H11" i="2"/>
  <c r="J11" i="2" s="1"/>
  <c r="H12" i="2"/>
  <c r="J12" i="2" s="1"/>
  <c r="H13" i="2"/>
  <c r="J13" i="2" s="1"/>
  <c r="H6" i="2"/>
  <c r="J6" i="2" s="1"/>
  <c r="C14" i="2"/>
  <c r="D14" i="2"/>
  <c r="E14" i="2"/>
  <c r="F14" i="2"/>
  <c r="G14" i="2"/>
  <c r="H14" i="2" l="1"/>
  <c r="J9" i="2"/>
  <c r="I14" i="2"/>
  <c r="C24" i="1"/>
  <c r="D23" i="1" l="1"/>
  <c r="D22" i="1"/>
  <c r="J14" i="2"/>
  <c r="K8" i="2" l="1"/>
  <c r="H14" i="1" s="1"/>
  <c r="K12" i="2"/>
  <c r="H18" i="1" s="1"/>
  <c r="K11" i="2"/>
  <c r="H17" i="1" s="1"/>
  <c r="K13" i="2"/>
  <c r="H19" i="1" s="1"/>
  <c r="K6" i="2"/>
  <c r="H12" i="1" s="1"/>
  <c r="K10" i="2"/>
  <c r="H16" i="1" s="1"/>
  <c r="K7" i="2"/>
  <c r="H13" i="1" s="1"/>
  <c r="K9" i="2"/>
  <c r="H15" i="1" s="1"/>
  <c r="K14" i="2" l="1"/>
  <c r="G4" i="3"/>
  <c r="G5" i="3"/>
  <c r="G6" i="3"/>
  <c r="G7" i="3"/>
  <c r="G8" i="3"/>
  <c r="G9" i="3"/>
  <c r="G10" i="3"/>
  <c r="G3" i="3"/>
  <c r="C28" i="1"/>
  <c r="C27" i="1"/>
  <c r="L16" i="1" s="1"/>
  <c r="C26" i="1"/>
  <c r="C25" i="1"/>
  <c r="M16" i="1" l="1"/>
  <c r="M12" i="1"/>
  <c r="L12" i="1"/>
  <c r="G11" i="3"/>
  <c r="M19" i="1"/>
  <c r="M15" i="1"/>
  <c r="L19" i="1"/>
  <c r="L15" i="1"/>
  <c r="L18" i="1"/>
  <c r="M18" i="1"/>
  <c r="L17" i="1"/>
  <c r="L13" i="1"/>
  <c r="M17" i="1"/>
  <c r="M13" i="1"/>
  <c r="L14" i="1"/>
  <c r="M14" i="1"/>
  <c r="L20" i="1" l="1"/>
  <c r="M20" i="1"/>
  <c r="F20" i="1"/>
  <c r="J12" i="1" s="1"/>
  <c r="G20" i="1"/>
  <c r="K12" i="1" s="1"/>
  <c r="H20" i="1"/>
  <c r="I20" i="1"/>
  <c r="K13" i="1" l="1"/>
  <c r="K17" i="1"/>
  <c r="K14" i="1"/>
  <c r="K18" i="1"/>
  <c r="K15" i="1"/>
  <c r="K19" i="1"/>
  <c r="K16" i="1"/>
  <c r="J17" i="1"/>
  <c r="J14" i="1"/>
  <c r="J13" i="1"/>
  <c r="J18" i="1"/>
  <c r="J16" i="1"/>
  <c r="J15" i="1"/>
  <c r="J19" i="1"/>
  <c r="C29" i="1"/>
  <c r="N17" i="1" l="1"/>
  <c r="O17" i="1" s="1"/>
  <c r="J20" i="1"/>
  <c r="K20" i="1"/>
  <c r="N13" i="1"/>
  <c r="O13" i="1" s="1"/>
  <c r="N16" i="1"/>
  <c r="O16" i="1" s="1"/>
  <c r="N12" i="1"/>
  <c r="O12" i="1" s="1"/>
  <c r="N19" i="1"/>
  <c r="O19" i="1" s="1"/>
  <c r="N18" i="1"/>
  <c r="O18" i="1" s="1"/>
  <c r="N15" i="1"/>
  <c r="N14" i="1"/>
  <c r="O14" i="1" s="1"/>
  <c r="N20" i="1" l="1"/>
  <c r="R20" i="1" l="1"/>
  <c r="R22" i="1" s="1"/>
  <c r="Q20" i="1"/>
  <c r="O20" i="1"/>
  <c r="Q22" i="1" l="1"/>
  <c r="P17" i="1"/>
  <c r="O21" i="1"/>
  <c r="P12" i="1"/>
  <c r="P13" i="1"/>
  <c r="P19" i="1"/>
  <c r="P14" i="1"/>
  <c r="P15" i="1"/>
  <c r="P18" i="1"/>
  <c r="P16" i="1"/>
  <c r="P20" i="1" l="1"/>
</calcChain>
</file>

<file path=xl/sharedStrings.xml><?xml version="1.0" encoding="utf-8"?>
<sst xmlns="http://schemas.openxmlformats.org/spreadsheetml/2006/main" count="153" uniqueCount="81">
  <si>
    <t>Instituciones</t>
  </si>
  <si>
    <t>Región</t>
  </si>
  <si>
    <t>Tipo IES</t>
  </si>
  <si>
    <t>Ciudad</t>
  </si>
  <si>
    <t>Universidad Regional</t>
  </si>
  <si>
    <t>Vinculación con el Medio</t>
  </si>
  <si>
    <t>Matrícula Subvencionada</t>
  </si>
  <si>
    <t>Km RM</t>
  </si>
  <si>
    <t>CRUCH-PRIVADA</t>
  </si>
  <si>
    <t>UCO</t>
  </si>
  <si>
    <t>U. de Concepción</t>
  </si>
  <si>
    <t>Bío-Bío</t>
  </si>
  <si>
    <t>Concepción</t>
  </si>
  <si>
    <t>UCV</t>
  </si>
  <si>
    <t>P.U. Católica de Valparaíso</t>
  </si>
  <si>
    <t>Valparaíso</t>
  </si>
  <si>
    <t>FSM</t>
  </si>
  <si>
    <t>U. Téc. Federico Sta.Maria</t>
  </si>
  <si>
    <t>AUS</t>
  </si>
  <si>
    <t>U. Austral</t>
  </si>
  <si>
    <t>Los Ríos</t>
  </si>
  <si>
    <t>Valdivia</t>
  </si>
  <si>
    <t>UCN</t>
  </si>
  <si>
    <t>U. Católica del Norte</t>
  </si>
  <si>
    <t>Antofagasta</t>
  </si>
  <si>
    <t>UCM</t>
  </si>
  <si>
    <t>Maule</t>
  </si>
  <si>
    <t>Talca</t>
  </si>
  <si>
    <t>UCT</t>
  </si>
  <si>
    <t>U. Católica de Temuco</t>
  </si>
  <si>
    <t>Araucanía</t>
  </si>
  <si>
    <t>Temuco</t>
  </si>
  <si>
    <t>USC</t>
  </si>
  <si>
    <t>U. C.de la Sant.Concepción</t>
  </si>
  <si>
    <t>PONTIFICIA UNIVERSIDAD CATOLICA DE VALPARAISO</t>
  </si>
  <si>
    <t>UNIVERSIDAD AUSTRAL DE CHILE</t>
  </si>
  <si>
    <t>UNIVERSIDAD CATOLICA DE LA SANTISIMA CONCEPCION</t>
  </si>
  <si>
    <t>UNIVERSIDAD CATOLICA DE TEMUCO</t>
  </si>
  <si>
    <t>UNIVERSIDAD CATOLICA DEL MAULE</t>
  </si>
  <si>
    <t>UNIVERSIDAD CATOLICA DEL NORTE</t>
  </si>
  <si>
    <t>UNIVERSIDAD DE CONCEPCION</t>
  </si>
  <si>
    <t>UNIVERSIDAD TECNICA FEDERICO SANTA MARIA</t>
  </si>
  <si>
    <t>Suma de TOTAL TES</t>
  </si>
  <si>
    <t>U. Católica del Maule</t>
  </si>
  <si>
    <t>% Matrícula Subvencionada</t>
  </si>
  <si>
    <t>Total</t>
  </si>
  <si>
    <t>% KM RM</t>
  </si>
  <si>
    <t>Código</t>
  </si>
  <si>
    <t>% distribución</t>
  </si>
  <si>
    <t>KM RM</t>
  </si>
  <si>
    <t>% Distribución</t>
  </si>
  <si>
    <t>Universidades Privadas CRUCH</t>
  </si>
  <si>
    <t>Suma de TES MUNICIPAL</t>
  </si>
  <si>
    <t>Suma de TES PARTICULAR SUBVENCIONADO</t>
  </si>
  <si>
    <t>Suma de TES PARTICULAR PAGADO</t>
  </si>
  <si>
    <t>Suma de TES CORP_ DE ADM_ DELEGADA</t>
  </si>
  <si>
    <t>% Matrícula Subvencionada por IES</t>
  </si>
  <si>
    <t>% Ajustado</t>
  </si>
  <si>
    <t>Transferencias Corrientes</t>
  </si>
  <si>
    <t>Transferencias de Capital</t>
  </si>
  <si>
    <t>Suma de TES SERVICIO LOCAL EDUCACION</t>
  </si>
  <si>
    <t>Suma de TOTAL TES Subvencionada</t>
  </si>
  <si>
    <t>Código DFI</t>
  </si>
  <si>
    <t>NIVEL GLOBAL</t>
  </si>
  <si>
    <t>Pregrado</t>
  </si>
  <si>
    <t>TIPO DE PLAN DE LA CARRERA</t>
  </si>
  <si>
    <t>Plan Regular</t>
  </si>
  <si>
    <t>Totales</t>
  </si>
  <si>
    <t>AÑO</t>
  </si>
  <si>
    <t>Ley de Presupuestos 2021</t>
  </si>
  <si>
    <t>Unidad de Anáslisis e Información, DFI, SUBESUP</t>
  </si>
  <si>
    <t>Año 2021</t>
  </si>
  <si>
    <t>Educación Superior Regional</t>
  </si>
  <si>
    <t>Miles de pesos</t>
  </si>
  <si>
    <t>Universidades CRUCH G9</t>
  </si>
  <si>
    <t>13 de enero 2021</t>
  </si>
  <si>
    <t>Total ESR
M$</t>
  </si>
  <si>
    <t>Monto 
ESR G9 
2021
M$</t>
  </si>
  <si>
    <t>TOTAL</t>
  </si>
  <si>
    <t>Monto 
ESR G9 
2021
Transferencias Corrientes 
M$</t>
  </si>
  <si>
    <t>Monto 
ESR G9 
2021
Transferencias de Capital
M$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</si>
</sst>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-* #,##0_-;\-* #,##0_-;_-* &quot;-&quot;??_-;_-@_-"/>
    <numFmt numFmtId="166" formatCode="0.000000"/>
    <numFmt numFmtId="167" formatCode="_-* #,##0.0_-;\-* #,##0.0_-;_-* &quot;-&quot;??_-;_-@_-"/>
    <numFmt numFmtId="168" formatCode="0.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9">
    <xf numFmtId="0" fontId="0" fillId="0" borderId="0" xfId="0"/>
    <xf numFmtId="9" fontId="3" fillId="0" borderId="0" xfId="1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/>
    <xf numFmtId="0" fontId="2" fillId="0" borderId="0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2" borderId="1" xfId="0" applyFont="1" applyFill="1" applyBorder="1"/>
    <xf numFmtId="165" fontId="3" fillId="2" borderId="1" xfId="2" applyNumberFormat="1" applyFont="1" applyFill="1" applyBorder="1"/>
    <xf numFmtId="0" fontId="3" fillId="0" borderId="1" xfId="0" applyFont="1" applyBorder="1" applyAlignment="1">
      <alignment horizontal="left" vertical="center" wrapText="1"/>
    </xf>
    <xf numFmtId="165" fontId="4" fillId="0" borderId="1" xfId="0" applyNumberFormat="1" applyFont="1" applyBorder="1"/>
    <xf numFmtId="0" fontId="3" fillId="2" borderId="1" xfId="0" applyFont="1" applyFill="1" applyBorder="1" applyAlignment="1">
      <alignment horizontal="left" vertical="center" wrapText="1"/>
    </xf>
    <xf numFmtId="165" fontId="3" fillId="2" borderId="1" xfId="0" applyNumberFormat="1" applyFont="1" applyFill="1" applyBorder="1"/>
    <xf numFmtId="165" fontId="4" fillId="0" borderId="1" xfId="2" applyNumberFormat="1" applyFont="1" applyBorder="1"/>
    <xf numFmtId="41" fontId="4" fillId="0" borderId="1" xfId="3" applyFont="1" applyBorder="1"/>
    <xf numFmtId="0" fontId="3" fillId="0" borderId="1" xfId="0" applyFont="1" applyBorder="1"/>
    <xf numFmtId="165" fontId="3" fillId="0" borderId="1" xfId="2" applyNumberFormat="1" applyFont="1" applyBorder="1" applyAlignment="1">
      <alignment horizontal="center" vertical="center" wrapText="1"/>
    </xf>
    <xf numFmtId="41" fontId="3" fillId="0" borderId="1" xfId="3" applyFont="1" applyBorder="1"/>
    <xf numFmtId="9" fontId="3" fillId="0" borderId="1" xfId="1" applyFont="1" applyBorder="1"/>
    <xf numFmtId="0" fontId="3" fillId="0" borderId="0" xfId="0" applyFont="1" applyBorder="1"/>
    <xf numFmtId="0" fontId="5" fillId="0" borderId="1" xfId="0" applyFont="1" applyBorder="1"/>
    <xf numFmtId="0" fontId="4" fillId="0" borderId="1" xfId="0" applyFont="1" applyFill="1" applyBorder="1"/>
    <xf numFmtId="166" fontId="4" fillId="0" borderId="1" xfId="0" applyNumberFormat="1" applyFont="1" applyBorder="1"/>
    <xf numFmtId="0" fontId="0" fillId="0" borderId="0" xfId="0" applyAlignment="1">
      <alignment horizontal="left"/>
    </xf>
    <xf numFmtId="167" fontId="4" fillId="0" borderId="1" xfId="2" applyNumberFormat="1" applyFont="1" applyBorder="1"/>
    <xf numFmtId="0" fontId="6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7" fillId="0" borderId="0" xfId="0" applyFont="1"/>
    <xf numFmtId="0" fontId="0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8" fontId="4" fillId="0" borderId="0" xfId="0" applyNumberFormat="1" applyFont="1"/>
    <xf numFmtId="165" fontId="0" fillId="0" borderId="0" xfId="0" applyNumberFormat="1"/>
    <xf numFmtId="165" fontId="3" fillId="0" borderId="1" xfId="2" applyNumberFormat="1" applyFont="1" applyBorder="1"/>
    <xf numFmtId="167" fontId="3" fillId="0" borderId="1" xfId="2" applyNumberFormat="1" applyFont="1" applyBorder="1"/>
    <xf numFmtId="0" fontId="3" fillId="3" borderId="1" xfId="0" applyFont="1" applyFill="1" applyBorder="1" applyAlignment="1">
      <alignment horizontal="center" vertical="center" wrapText="1"/>
    </xf>
    <xf numFmtId="10" fontId="4" fillId="3" borderId="1" xfId="1" applyNumberFormat="1" applyFont="1" applyFill="1" applyBorder="1"/>
    <xf numFmtId="9" fontId="3" fillId="3" borderId="1" xfId="1" applyFont="1" applyFill="1" applyBorder="1"/>
    <xf numFmtId="0" fontId="3" fillId="4" borderId="1" xfId="0" applyFont="1" applyFill="1" applyBorder="1" applyAlignment="1">
      <alignment horizontal="center" vertical="center" wrapText="1"/>
    </xf>
    <xf numFmtId="9" fontId="0" fillId="0" borderId="0" xfId="1" applyFont="1"/>
    <xf numFmtId="43" fontId="0" fillId="0" borderId="0" xfId="0" applyNumberFormat="1"/>
    <xf numFmtId="165" fontId="3" fillId="4" borderId="1" xfId="0" applyNumberFormat="1" applyFont="1" applyFill="1" applyBorder="1"/>
    <xf numFmtId="165" fontId="3" fillId="4" borderId="1" xfId="2" applyNumberFormat="1" applyFont="1" applyFill="1" applyBorder="1"/>
    <xf numFmtId="165" fontId="3" fillId="3" borderId="1" xfId="0" applyNumberFormat="1" applyFont="1" applyFill="1" applyBorder="1"/>
    <xf numFmtId="165" fontId="3" fillId="3" borderId="1" xfId="2" applyNumberFormat="1" applyFont="1" applyFill="1" applyBorder="1"/>
    <xf numFmtId="0" fontId="6" fillId="0" borderId="0" xfId="0" applyFont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165" fontId="8" fillId="3" borderId="1" xfId="0" applyNumberFormat="1" applyFont="1" applyFill="1" applyBorder="1"/>
    <xf numFmtId="0" fontId="7" fillId="0" borderId="0" xfId="0" applyFont="1" applyAlignment="1"/>
    <xf numFmtId="0" fontId="9" fillId="0" borderId="0" xfId="0" applyFont="1" applyAlignment="1"/>
  </cellXfs>
  <cellStyles count="4">
    <cellStyle name="Millares" xfId="2" builtinId="3"/>
    <cellStyle name="Millares [0]" xfId="3" builtinId="6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47624</xdr:rowOff>
    </xdr:from>
    <xdr:to>
      <xdr:col>1</xdr:col>
      <xdr:colOff>647394</xdr:colOff>
      <xdr:row>0</xdr:row>
      <xdr:rowOff>1105753</xdr:rowOff>
    </xdr:to>
    <xdr:pic>
      <xdr:nvPicPr>
        <xdr:cNvPr id="3" name="Imagen 2" descr="../../../../Desktop/Logotipo%20-%20Ministerio%20de%20Educacion/Logo%20Mineduc%20SIN%20SLOGAN/01-Mineduc-Col">
          <a:extLst>
            <a:ext uri="{FF2B5EF4-FFF2-40B4-BE49-F238E27FC236}">
              <a16:creationId xmlns:a16="http://schemas.microsoft.com/office/drawing/2014/main" id="{0FA03E80-DB1B-4F41-B40A-195D2B1B813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47624"/>
          <a:ext cx="1016489" cy="105812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130967</xdr:colOff>
      <xdr:row>0</xdr:row>
      <xdr:rowOff>190503</xdr:rowOff>
    </xdr:from>
    <xdr:to>
      <xdr:col>17</xdr:col>
      <xdr:colOff>692774</xdr:colOff>
      <xdr:row>0</xdr:row>
      <xdr:rowOff>613238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23EE841-60C9-4391-A257-DD00C4468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92123" y="190503"/>
          <a:ext cx="1430964" cy="422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2"/>
  <sheetViews>
    <sheetView tabSelected="1" zoomScale="80" zoomScaleNormal="80" workbookViewId="0">
      <selection activeCell="A3" sqref="A3:A5"/>
    </sheetView>
  </sheetViews>
  <sheetFormatPr baseColWidth="10" defaultRowHeight="15" x14ac:dyDescent="0.25"/>
  <cols>
    <col min="1" max="1" width="6.28515625" bestFit="1" customWidth="1"/>
    <col min="2" max="2" width="24.7109375" bestFit="1" customWidth="1"/>
    <col min="3" max="3" width="12.42578125" bestFit="1" customWidth="1"/>
    <col min="4" max="4" width="15.7109375" customWidth="1"/>
    <col min="5" max="5" width="10.85546875" customWidth="1"/>
    <col min="6" max="7" width="10.7109375" customWidth="1"/>
    <col min="8" max="8" width="12.85546875" customWidth="1"/>
    <col min="9" max="9" width="10.85546875" customWidth="1"/>
    <col min="10" max="13" width="11.140625" customWidth="1"/>
    <col min="14" max="15" width="12.42578125" customWidth="1"/>
    <col min="16" max="16" width="11.42578125" customWidth="1"/>
    <col min="17" max="17" width="13" bestFit="1" customWidth="1"/>
    <col min="18" max="18" width="11.140625" customWidth="1"/>
    <col min="19" max="19" width="6" customWidth="1"/>
    <col min="20" max="20" width="13.140625" bestFit="1" customWidth="1"/>
    <col min="21" max="21" width="11.7109375" bestFit="1" customWidth="1"/>
    <col min="22" max="22" width="13.140625" bestFit="1" customWidth="1"/>
  </cols>
  <sheetData>
    <row r="1" spans="1:25" ht="91.5" customHeight="1" x14ac:dyDescent="0.25"/>
    <row r="2" spans="1:25" s="34" customFormat="1" ht="17.25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52"/>
      <c r="R2" s="52"/>
      <c r="S2" s="30"/>
      <c r="T2"/>
      <c r="U2"/>
      <c r="V2"/>
      <c r="W2"/>
      <c r="X2"/>
      <c r="Y2"/>
    </row>
    <row r="3" spans="1:25" s="34" customFormat="1" ht="19.5" x14ac:dyDescent="0.3">
      <c r="A3" s="58" t="s">
        <v>72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52"/>
      <c r="R3" s="52"/>
      <c r="S3" s="30"/>
      <c r="T3"/>
      <c r="U3"/>
      <c r="V3"/>
      <c r="W3"/>
      <c r="X3"/>
      <c r="Y3"/>
    </row>
    <row r="4" spans="1:25" s="34" customFormat="1" ht="19.5" x14ac:dyDescent="0.3">
      <c r="A4" s="58" t="s">
        <v>71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5"/>
      <c r="R4" s="35"/>
      <c r="S4" s="30"/>
      <c r="T4"/>
      <c r="U4"/>
      <c r="V4"/>
      <c r="W4"/>
      <c r="X4"/>
      <c r="Y4"/>
    </row>
    <row r="5" spans="1:25" s="34" customFormat="1" ht="19.5" x14ac:dyDescent="0.3">
      <c r="A5" s="58" t="s">
        <v>74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5"/>
      <c r="R5" s="35"/>
      <c r="S5" s="30"/>
      <c r="T5"/>
      <c r="U5"/>
      <c r="V5"/>
      <c r="W5"/>
      <c r="X5"/>
      <c r="Y5"/>
    </row>
    <row r="6" spans="1:25" s="34" customFormat="1" ht="17.25" x14ac:dyDescent="0.3">
      <c r="A6" s="30" t="s">
        <v>73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5"/>
      <c r="R6" s="35"/>
      <c r="S6" s="30"/>
      <c r="T6"/>
      <c r="U6"/>
      <c r="V6"/>
      <c r="W6"/>
      <c r="X6"/>
      <c r="Y6"/>
    </row>
    <row r="7" spans="1:25" x14ac:dyDescent="0.25">
      <c r="A7" s="32" t="s">
        <v>70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6"/>
      <c r="R7" s="36"/>
      <c r="S7" s="31"/>
    </row>
    <row r="8" spans="1:25" x14ac:dyDescent="0.25">
      <c r="A8" s="32" t="s">
        <v>75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6"/>
      <c r="R8" s="36"/>
      <c r="S8" s="32"/>
    </row>
    <row r="9" spans="1:25" s="33" customFormat="1" ht="13.5" customHeight="1" x14ac:dyDescent="0.25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37"/>
      <c r="R9" s="37"/>
      <c r="T9"/>
      <c r="U9"/>
      <c r="V9"/>
      <c r="W9"/>
      <c r="X9"/>
      <c r="Y9"/>
    </row>
    <row r="10" spans="1:25" x14ac:dyDescent="0.25">
      <c r="A10" s="4"/>
      <c r="B10" s="5"/>
      <c r="C10" s="3"/>
      <c r="D10" s="3"/>
      <c r="E10" s="3"/>
      <c r="F10" s="1">
        <v>0.25</v>
      </c>
      <c r="G10" s="1">
        <v>0.25</v>
      </c>
      <c r="H10" s="1">
        <v>0.3</v>
      </c>
      <c r="I10" s="1">
        <v>0.2</v>
      </c>
      <c r="J10" s="1">
        <v>0.25</v>
      </c>
      <c r="K10" s="1">
        <v>0.25</v>
      </c>
      <c r="L10" s="1">
        <v>0.3</v>
      </c>
      <c r="M10" s="1">
        <v>0.2</v>
      </c>
      <c r="N10" s="3"/>
      <c r="O10" s="3"/>
    </row>
    <row r="11" spans="1:25" ht="93.75" customHeight="1" x14ac:dyDescent="0.25">
      <c r="A11" s="2" t="s">
        <v>47</v>
      </c>
      <c r="B11" s="2" t="s">
        <v>0</v>
      </c>
      <c r="C11" s="2" t="s">
        <v>1</v>
      </c>
      <c r="D11" s="6" t="s">
        <v>2</v>
      </c>
      <c r="E11" s="2" t="s">
        <v>3</v>
      </c>
      <c r="F11" s="2" t="s">
        <v>4</v>
      </c>
      <c r="G11" s="2" t="s">
        <v>5</v>
      </c>
      <c r="H11" s="2" t="s">
        <v>44</v>
      </c>
      <c r="I11" s="2" t="s">
        <v>46</v>
      </c>
      <c r="J11" s="2" t="s">
        <v>4</v>
      </c>
      <c r="K11" s="2" t="s">
        <v>5</v>
      </c>
      <c r="L11" s="2" t="s">
        <v>6</v>
      </c>
      <c r="M11" s="2" t="s">
        <v>49</v>
      </c>
      <c r="N11" s="2" t="s">
        <v>76</v>
      </c>
      <c r="O11" s="42" t="s">
        <v>77</v>
      </c>
      <c r="P11" s="42" t="s">
        <v>50</v>
      </c>
      <c r="Q11" s="45" t="s">
        <v>79</v>
      </c>
      <c r="R11" s="45" t="s">
        <v>80</v>
      </c>
    </row>
    <row r="12" spans="1:25" x14ac:dyDescent="0.25">
      <c r="A12" s="25" t="s">
        <v>13</v>
      </c>
      <c r="B12" s="8" t="s">
        <v>14</v>
      </c>
      <c r="C12" s="8" t="s">
        <v>15</v>
      </c>
      <c r="D12" s="8" t="s">
        <v>8</v>
      </c>
      <c r="E12" s="26" t="s">
        <v>15</v>
      </c>
      <c r="F12" s="8">
        <v>1</v>
      </c>
      <c r="G12" s="8">
        <v>1</v>
      </c>
      <c r="H12" s="8">
        <f>VLOOKUP(A12,'Subvencionados CRUCH-Privadas'!$B$6:$K$13,10,0)</f>
        <v>0.11158892826191907</v>
      </c>
      <c r="I12" s="27">
        <v>2.638837682465555E-2</v>
      </c>
      <c r="J12" s="18">
        <f>$C$25*(F12/$F$20)</f>
        <v>69958.09375</v>
      </c>
      <c r="K12" s="18">
        <f>$C$26*(G12/$G$20)</f>
        <v>69958.09375</v>
      </c>
      <c r="L12" s="18">
        <f>$C$27*H12</f>
        <v>74942.867566169836</v>
      </c>
      <c r="M12" s="18">
        <f t="shared" ref="M12:M19" si="0">$C$28*I12</f>
        <v>11814.915454781316</v>
      </c>
      <c r="N12" s="29">
        <f t="shared" ref="N12:N19" si="1">SUM(J12:M12)</f>
        <v>226673.97052095114</v>
      </c>
      <c r="O12" s="50">
        <f>ROUND(N12,0)</f>
        <v>226674</v>
      </c>
      <c r="P12" s="43">
        <f>O12/$O$20</f>
        <v>0.10125436701167977</v>
      </c>
      <c r="Q12" s="48">
        <v>162960</v>
      </c>
      <c r="R12" s="48">
        <v>63714</v>
      </c>
      <c r="S12" t="str">
        <f>+A12</f>
        <v>UCV</v>
      </c>
    </row>
    <row r="13" spans="1:25" x14ac:dyDescent="0.25">
      <c r="A13" s="25" t="s">
        <v>18</v>
      </c>
      <c r="B13" s="8" t="s">
        <v>19</v>
      </c>
      <c r="C13" s="8" t="s">
        <v>20</v>
      </c>
      <c r="D13" s="8" t="s">
        <v>8</v>
      </c>
      <c r="E13" s="26" t="s">
        <v>21</v>
      </c>
      <c r="F13" s="8">
        <v>1</v>
      </c>
      <c r="G13" s="8">
        <v>1</v>
      </c>
      <c r="H13" s="8">
        <f>VLOOKUP(A13,'Subvencionados CRUCH-Privadas'!$B$6:$K$13,10,0)</f>
        <v>0.12744543181433307</v>
      </c>
      <c r="I13" s="27">
        <v>0.19290028630080244</v>
      </c>
      <c r="J13" s="18">
        <f t="shared" ref="J13:J19" si="2">$C$25*(F13/$F$20)</f>
        <v>69958.09375</v>
      </c>
      <c r="K13" s="18">
        <f t="shared" ref="K13:K19" si="3">$C$26*(G13/$G$20)</f>
        <v>69958.09375</v>
      </c>
      <c r="L13" s="18">
        <f t="shared" ref="L13:L19" si="4">$C$27*H13</f>
        <v>85592.058882012905</v>
      </c>
      <c r="M13" s="18">
        <f t="shared" si="0"/>
        <v>86367.592405973628</v>
      </c>
      <c r="N13" s="29">
        <f t="shared" si="1"/>
        <v>311875.83878798655</v>
      </c>
      <c r="O13" s="50">
        <f t="shared" ref="O13:O19" si="5">ROUND(N13,0)</f>
        <v>311876</v>
      </c>
      <c r="P13" s="43">
        <f t="shared" ref="P13:P19" si="6">O13/$O$20</f>
        <v>0.1393137588172205</v>
      </c>
      <c r="Q13" s="48">
        <v>224216</v>
      </c>
      <c r="R13" s="48">
        <v>87660</v>
      </c>
      <c r="S13" t="str">
        <f t="shared" ref="S13:S19" si="7">+A13</f>
        <v>AUS</v>
      </c>
    </row>
    <row r="14" spans="1:25" x14ac:dyDescent="0.25">
      <c r="A14" s="25" t="s">
        <v>32</v>
      </c>
      <c r="B14" s="8" t="s">
        <v>33</v>
      </c>
      <c r="C14" s="8" t="s">
        <v>11</v>
      </c>
      <c r="D14" s="8" t="s">
        <v>8</v>
      </c>
      <c r="E14" s="26" t="s">
        <v>12</v>
      </c>
      <c r="F14" s="8">
        <v>1</v>
      </c>
      <c r="G14" s="8">
        <v>1</v>
      </c>
      <c r="H14" s="8">
        <f>VLOOKUP(A14,'Subvencionados CRUCH-Privadas'!$B$6:$K$13,10,0)</f>
        <v>0.13483271466897881</v>
      </c>
      <c r="I14" s="27">
        <v>0.1137351558268358</v>
      </c>
      <c r="J14" s="18">
        <f t="shared" si="2"/>
        <v>69958.09375</v>
      </c>
      <c r="K14" s="18">
        <f t="shared" si="3"/>
        <v>69958.09375</v>
      </c>
      <c r="L14" s="18">
        <f t="shared" si="4"/>
        <v>90553.341056442427</v>
      </c>
      <c r="M14" s="18">
        <f t="shared" si="0"/>
        <v>50922.846041629688</v>
      </c>
      <c r="N14" s="29">
        <f t="shared" si="1"/>
        <v>281392.37459807209</v>
      </c>
      <c r="O14" s="50">
        <f t="shared" si="5"/>
        <v>281392</v>
      </c>
      <c r="P14" s="43">
        <f t="shared" si="6"/>
        <v>0.12569667823460384</v>
      </c>
      <c r="Q14" s="48">
        <v>202300</v>
      </c>
      <c r="R14" s="48">
        <v>79092</v>
      </c>
      <c r="S14" t="str">
        <f t="shared" si="7"/>
        <v>USC</v>
      </c>
    </row>
    <row r="15" spans="1:25" x14ac:dyDescent="0.25">
      <c r="A15" s="25" t="s">
        <v>28</v>
      </c>
      <c r="B15" s="8" t="s">
        <v>29</v>
      </c>
      <c r="C15" s="8" t="s">
        <v>30</v>
      </c>
      <c r="D15" s="8" t="s">
        <v>8</v>
      </c>
      <c r="E15" s="26" t="s">
        <v>31</v>
      </c>
      <c r="F15" s="8">
        <v>1</v>
      </c>
      <c r="G15" s="8">
        <v>1</v>
      </c>
      <c r="H15" s="8">
        <f>VLOOKUP(A15,'Subvencionados CRUCH-Privadas'!$B$6:$K$13,10,0)</f>
        <v>0.13804667323503383</v>
      </c>
      <c r="I15" s="27">
        <v>0.15702165235162654</v>
      </c>
      <c r="J15" s="18">
        <f t="shared" si="2"/>
        <v>69958.09375</v>
      </c>
      <c r="K15" s="18">
        <f t="shared" si="3"/>
        <v>69958.09375</v>
      </c>
      <c r="L15" s="18">
        <f t="shared" si="4"/>
        <v>92711.828237300273</v>
      </c>
      <c r="M15" s="18">
        <f t="shared" si="0"/>
        <v>70303.587046367989</v>
      </c>
      <c r="N15" s="29">
        <f t="shared" si="1"/>
        <v>302931.60278366826</v>
      </c>
      <c r="O15" s="56">
        <v>302931</v>
      </c>
      <c r="P15" s="43">
        <f t="shared" si="6"/>
        <v>0.13531806317978753</v>
      </c>
      <c r="Q15" s="48">
        <v>217785</v>
      </c>
      <c r="R15" s="48">
        <v>85146</v>
      </c>
      <c r="S15" t="str">
        <f t="shared" si="7"/>
        <v>UCT</v>
      </c>
    </row>
    <row r="16" spans="1:25" x14ac:dyDescent="0.25">
      <c r="A16" s="25" t="s">
        <v>25</v>
      </c>
      <c r="B16" s="8" t="s">
        <v>43</v>
      </c>
      <c r="C16" s="8" t="s">
        <v>26</v>
      </c>
      <c r="D16" s="8" t="s">
        <v>8</v>
      </c>
      <c r="E16" s="26" t="s">
        <v>27</v>
      </c>
      <c r="F16" s="8">
        <v>1</v>
      </c>
      <c r="G16" s="8">
        <v>1</v>
      </c>
      <c r="H16" s="8">
        <f>VLOOKUP(A16,'Subvencionados CRUCH-Privadas'!$B$6:$K$13,10,0)</f>
        <v>0.13469615600405921</v>
      </c>
      <c r="I16" s="27">
        <v>5.8457252877800986E-2</v>
      </c>
      <c r="J16" s="18">
        <f t="shared" si="2"/>
        <v>69958.09375</v>
      </c>
      <c r="K16" s="18">
        <f t="shared" si="3"/>
        <v>69958.09375</v>
      </c>
      <c r="L16" s="18">
        <f t="shared" si="4"/>
        <v>90461.628571167355</v>
      </c>
      <c r="M16" s="18">
        <f t="shared" si="0"/>
        <v>26173.171054033017</v>
      </c>
      <c r="N16" s="29">
        <f t="shared" si="1"/>
        <v>256550.98712520036</v>
      </c>
      <c r="O16" s="50">
        <f t="shared" si="5"/>
        <v>256551</v>
      </c>
      <c r="P16" s="43">
        <f t="shared" si="6"/>
        <v>0.11460030312789933</v>
      </c>
      <c r="Q16" s="48">
        <v>184441</v>
      </c>
      <c r="R16" s="48">
        <v>72110</v>
      </c>
      <c r="S16" t="str">
        <f t="shared" si="7"/>
        <v>UCM</v>
      </c>
    </row>
    <row r="17" spans="1:19" x14ac:dyDescent="0.25">
      <c r="A17" s="25" t="s">
        <v>22</v>
      </c>
      <c r="B17" s="8" t="s">
        <v>23</v>
      </c>
      <c r="C17" s="8" t="s">
        <v>24</v>
      </c>
      <c r="D17" s="8" t="s">
        <v>8</v>
      </c>
      <c r="E17" s="26" t="s">
        <v>24</v>
      </c>
      <c r="F17" s="8">
        <v>1</v>
      </c>
      <c r="G17" s="8">
        <v>1</v>
      </c>
      <c r="H17" s="8">
        <f>VLOOKUP(A17,'Subvencionados CRUCH-Privadas'!$B$6:$K$13,10,0)</f>
        <v>0.11890848655929399</v>
      </c>
      <c r="I17" s="27">
        <v>0.31137374316678729</v>
      </c>
      <c r="J17" s="18">
        <f t="shared" si="2"/>
        <v>69958.09375</v>
      </c>
      <c r="K17" s="18">
        <f t="shared" si="3"/>
        <v>69958.09375</v>
      </c>
      <c r="L17" s="18">
        <f t="shared" si="4"/>
        <v>79858.666083702759</v>
      </c>
      <c r="M17" s="18">
        <f t="shared" si="0"/>
        <v>139411.92650080338</v>
      </c>
      <c r="N17" s="29">
        <f t="shared" si="1"/>
        <v>359186.78008450614</v>
      </c>
      <c r="O17" s="50">
        <f t="shared" si="5"/>
        <v>359187</v>
      </c>
      <c r="P17" s="43">
        <f t="shared" si="6"/>
        <v>0.16044739283651507</v>
      </c>
      <c r="Q17" s="48">
        <v>258229</v>
      </c>
      <c r="R17" s="48">
        <v>100958</v>
      </c>
      <c r="S17" t="str">
        <f t="shared" si="7"/>
        <v>UCN</v>
      </c>
    </row>
    <row r="18" spans="1:19" x14ac:dyDescent="0.25">
      <c r="A18" s="25" t="s">
        <v>9</v>
      </c>
      <c r="B18" s="8" t="s">
        <v>10</v>
      </c>
      <c r="C18" s="8" t="s">
        <v>11</v>
      </c>
      <c r="D18" s="8" t="s">
        <v>8</v>
      </c>
      <c r="E18" s="26" t="s">
        <v>12</v>
      </c>
      <c r="F18" s="8">
        <v>1</v>
      </c>
      <c r="G18" s="8">
        <v>1</v>
      </c>
      <c r="H18" s="8">
        <f>VLOOKUP(A18,'Subvencionados CRUCH-Privadas'!$B$6:$K$13,10,0)</f>
        <v>0.12372380882721164</v>
      </c>
      <c r="I18" s="27">
        <v>0.1137351558268358</v>
      </c>
      <c r="J18" s="18">
        <f t="shared" si="2"/>
        <v>69958.09375</v>
      </c>
      <c r="K18" s="18">
        <f t="shared" si="3"/>
        <v>69958.09375</v>
      </c>
      <c r="L18" s="18">
        <f t="shared" si="4"/>
        <v>83092.625443595025</v>
      </c>
      <c r="M18" s="18">
        <f t="shared" si="0"/>
        <v>50922.846041629688</v>
      </c>
      <c r="N18" s="29">
        <f t="shared" si="1"/>
        <v>273931.65898522473</v>
      </c>
      <c r="O18" s="50">
        <f t="shared" si="5"/>
        <v>273932</v>
      </c>
      <c r="P18" s="43">
        <f t="shared" si="6"/>
        <v>0.12236432614346357</v>
      </c>
      <c r="Q18" s="48">
        <v>196937</v>
      </c>
      <c r="R18" s="48">
        <v>76995</v>
      </c>
      <c r="S18" t="str">
        <f t="shared" si="7"/>
        <v>UCO</v>
      </c>
    </row>
    <row r="19" spans="1:19" x14ac:dyDescent="0.25">
      <c r="A19" s="25" t="s">
        <v>16</v>
      </c>
      <c r="B19" s="8" t="s">
        <v>17</v>
      </c>
      <c r="C19" s="8" t="s">
        <v>15</v>
      </c>
      <c r="D19" s="8" t="s">
        <v>8</v>
      </c>
      <c r="E19" s="26" t="s">
        <v>15</v>
      </c>
      <c r="F19" s="8">
        <v>1</v>
      </c>
      <c r="G19" s="8">
        <v>1</v>
      </c>
      <c r="H19" s="8">
        <f>VLOOKUP(A19,'Subvencionados CRUCH-Privadas'!$B$6:$K$13,10,0)</f>
        <v>0.11075780062917043</v>
      </c>
      <c r="I19" s="27">
        <v>2.638837682465555E-2</v>
      </c>
      <c r="J19" s="18">
        <f t="shared" si="2"/>
        <v>69958.09375</v>
      </c>
      <c r="K19" s="18">
        <f t="shared" si="3"/>
        <v>69958.09375</v>
      </c>
      <c r="L19" s="18">
        <f t="shared" si="4"/>
        <v>74384.684159609402</v>
      </c>
      <c r="M19" s="18">
        <f t="shared" si="0"/>
        <v>11814.915454781316</v>
      </c>
      <c r="N19" s="29">
        <f t="shared" si="1"/>
        <v>226115.78711439073</v>
      </c>
      <c r="O19" s="50">
        <f t="shared" si="5"/>
        <v>226116</v>
      </c>
      <c r="P19" s="43">
        <f t="shared" si="6"/>
        <v>0.10100511064883039</v>
      </c>
      <c r="Q19" s="48">
        <v>162561</v>
      </c>
      <c r="R19" s="48">
        <v>63555</v>
      </c>
      <c r="S19" t="str">
        <f t="shared" si="7"/>
        <v>FSM</v>
      </c>
    </row>
    <row r="20" spans="1:19" x14ac:dyDescent="0.25">
      <c r="A20" s="53" t="s">
        <v>78</v>
      </c>
      <c r="B20" s="54"/>
      <c r="C20" s="54"/>
      <c r="D20" s="54"/>
      <c r="E20" s="55"/>
      <c r="F20" s="20">
        <f t="shared" ref="F20:I20" si="8">SUM(F12:F19)</f>
        <v>8</v>
      </c>
      <c r="G20" s="20">
        <f t="shared" si="8"/>
        <v>8</v>
      </c>
      <c r="H20" s="20">
        <f t="shared" si="8"/>
        <v>1.0000000000000002</v>
      </c>
      <c r="I20" s="20">
        <f t="shared" si="8"/>
        <v>1</v>
      </c>
      <c r="J20" s="40">
        <f t="shared" ref="J20:P20" si="9">SUM(J12:J19)</f>
        <v>559664.75</v>
      </c>
      <c r="K20" s="40">
        <f t="shared" si="9"/>
        <v>559664.75</v>
      </c>
      <c r="L20" s="40">
        <f t="shared" si="9"/>
        <v>671597.7</v>
      </c>
      <c r="M20" s="40">
        <f t="shared" si="9"/>
        <v>447731.8</v>
      </c>
      <c r="N20" s="41">
        <f t="shared" si="9"/>
        <v>2238659.0000000005</v>
      </c>
      <c r="O20" s="51">
        <f>SUM(O12:O19)</f>
        <v>2238659</v>
      </c>
      <c r="P20" s="44">
        <f t="shared" si="9"/>
        <v>1</v>
      </c>
      <c r="Q20" s="49">
        <f>SUM(Q12:Q19)</f>
        <v>1609429</v>
      </c>
      <c r="R20" s="49">
        <f>SUM(R12:R19)</f>
        <v>629230</v>
      </c>
    </row>
    <row r="21" spans="1:19" x14ac:dyDescent="0.25">
      <c r="O21" s="39">
        <f>+O20-C24</f>
        <v>0</v>
      </c>
    </row>
    <row r="22" spans="1:19" x14ac:dyDescent="0.25">
      <c r="B22" s="8" t="s">
        <v>58</v>
      </c>
      <c r="C22" s="18">
        <v>1609429</v>
      </c>
      <c r="D22" s="46">
        <f>+C22/C24</f>
        <v>0.71892548172812387</v>
      </c>
      <c r="Q22" s="47">
        <f>+C22-Q20</f>
        <v>0</v>
      </c>
      <c r="R22" s="47">
        <f>+C23-R20</f>
        <v>0</v>
      </c>
    </row>
    <row r="23" spans="1:19" x14ac:dyDescent="0.25">
      <c r="B23" s="8" t="s">
        <v>59</v>
      </c>
      <c r="C23" s="18">
        <v>629230</v>
      </c>
      <c r="D23" s="46">
        <f>+C23/C24</f>
        <v>0.28107451827187613</v>
      </c>
    </row>
    <row r="24" spans="1:19" x14ac:dyDescent="0.25">
      <c r="B24" s="12" t="s">
        <v>69</v>
      </c>
      <c r="C24" s="13">
        <f>SUM(C22:C23)</f>
        <v>2238659</v>
      </c>
    </row>
    <row r="25" spans="1:19" x14ac:dyDescent="0.25">
      <c r="B25" s="14" t="s">
        <v>4</v>
      </c>
      <c r="C25" s="15">
        <f>C24*F10</f>
        <v>559664.75</v>
      </c>
    </row>
    <row r="26" spans="1:19" x14ac:dyDescent="0.25">
      <c r="B26" s="14" t="s">
        <v>5</v>
      </c>
      <c r="C26" s="15">
        <f>C24*G10</f>
        <v>559664.75</v>
      </c>
    </row>
    <row r="27" spans="1:19" x14ac:dyDescent="0.25">
      <c r="B27" s="14" t="s">
        <v>44</v>
      </c>
      <c r="C27" s="15">
        <f>C24*H10</f>
        <v>671597.7</v>
      </c>
    </row>
    <row r="28" spans="1:19" x14ac:dyDescent="0.25">
      <c r="B28" s="14" t="s">
        <v>7</v>
      </c>
      <c r="C28" s="15">
        <f>C24*I10</f>
        <v>447731.80000000005</v>
      </c>
    </row>
    <row r="29" spans="1:19" x14ac:dyDescent="0.25">
      <c r="B29" s="16" t="s">
        <v>45</v>
      </c>
      <c r="C29" s="17">
        <f>SUM(C25:C28)</f>
        <v>2238659</v>
      </c>
    </row>
    <row r="32" spans="1:19" x14ac:dyDescent="0.25">
      <c r="B32" s="7"/>
    </row>
  </sheetData>
  <mergeCells count="1">
    <mergeCell ref="A20:E20"/>
  </mergeCells>
  <printOptions horizontalCentered="1"/>
  <pageMargins left="0.31496062992125984" right="0.31496062992125984" top="0.74803149606299213" bottom="0.35433070866141736" header="0.31496062992125984" footer="0.31496062992125984"/>
  <pageSetup paperSize="14" scale="68" orientation="landscape" verticalDpi="0" r:id="rId1"/>
  <headerFooter>
    <oddFooter>&amp;F&amp;RPágina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4"/>
  <sheetViews>
    <sheetView workbookViewId="0">
      <selection activeCell="H6" sqref="H6"/>
    </sheetView>
  </sheetViews>
  <sheetFormatPr baseColWidth="10" defaultRowHeight="15" x14ac:dyDescent="0.25"/>
  <cols>
    <col min="1" max="1" width="51.140625" bestFit="1" customWidth="1"/>
    <col min="2" max="2" width="12.85546875" customWidth="1"/>
    <col min="3" max="3" width="10.42578125" bestFit="1" customWidth="1"/>
    <col min="4" max="11" width="12.7109375" customWidth="1"/>
    <col min="12" max="12" width="4.28515625" customWidth="1"/>
    <col min="14" max="14" width="11.85546875" bestFit="1" customWidth="1"/>
  </cols>
  <sheetData>
    <row r="1" spans="1:11" x14ac:dyDescent="0.25">
      <c r="A1" t="s">
        <v>63</v>
      </c>
      <c r="B1" t="s">
        <v>64</v>
      </c>
    </row>
    <row r="2" spans="1:11" x14ac:dyDescent="0.25">
      <c r="A2" t="s">
        <v>65</v>
      </c>
      <c r="B2" t="s">
        <v>66</v>
      </c>
    </row>
    <row r="3" spans="1:11" x14ac:dyDescent="0.25">
      <c r="A3" t="s">
        <v>68</v>
      </c>
      <c r="B3" s="28">
        <v>2020</v>
      </c>
    </row>
    <row r="4" spans="1:11" x14ac:dyDescent="0.25">
      <c r="A4" s="10"/>
      <c r="B4" s="10"/>
      <c r="C4" s="11"/>
      <c r="D4" s="11"/>
      <c r="E4" s="11"/>
      <c r="F4" s="11"/>
      <c r="G4" s="11"/>
      <c r="H4" s="11"/>
      <c r="I4" s="11"/>
    </row>
    <row r="5" spans="1:11" ht="51" x14ac:dyDescent="0.25">
      <c r="A5" s="21" t="s">
        <v>51</v>
      </c>
      <c r="B5" s="21" t="s">
        <v>62</v>
      </c>
      <c r="C5" s="2" t="s">
        <v>52</v>
      </c>
      <c r="D5" s="21" t="s">
        <v>53</v>
      </c>
      <c r="E5" s="21" t="s">
        <v>54</v>
      </c>
      <c r="F5" s="21" t="s">
        <v>55</v>
      </c>
      <c r="G5" s="21" t="s">
        <v>60</v>
      </c>
      <c r="H5" s="21" t="s">
        <v>61</v>
      </c>
      <c r="I5" s="21" t="s">
        <v>42</v>
      </c>
      <c r="J5" s="2" t="s">
        <v>56</v>
      </c>
      <c r="K5" s="2" t="s">
        <v>57</v>
      </c>
    </row>
    <row r="6" spans="1:11" x14ac:dyDescent="0.25">
      <c r="A6" s="8" t="s">
        <v>34</v>
      </c>
      <c r="B6" s="8" t="s">
        <v>13</v>
      </c>
      <c r="C6" s="19">
        <v>2342</v>
      </c>
      <c r="D6" s="19">
        <v>10365</v>
      </c>
      <c r="E6" s="19">
        <v>3379</v>
      </c>
      <c r="F6" s="19">
        <v>248</v>
      </c>
      <c r="G6" s="19">
        <v>9</v>
      </c>
      <c r="H6" s="19">
        <f>C6+D6+F6+G6</f>
        <v>12964</v>
      </c>
      <c r="I6" s="19">
        <f>SUM(C6:G6)</f>
        <v>16343</v>
      </c>
      <c r="J6" s="8">
        <f>H6/I6</f>
        <v>0.7932448142935814</v>
      </c>
      <c r="K6" s="8">
        <f>J6/$J$14</f>
        <v>0.11158892826191907</v>
      </c>
    </row>
    <row r="7" spans="1:11" x14ac:dyDescent="0.25">
      <c r="A7" s="8" t="s">
        <v>35</v>
      </c>
      <c r="B7" s="8" t="s">
        <v>18</v>
      </c>
      <c r="C7" s="19">
        <v>6161</v>
      </c>
      <c r="D7" s="19">
        <v>8838</v>
      </c>
      <c r="E7" s="19">
        <v>1566</v>
      </c>
      <c r="F7" s="19">
        <v>81</v>
      </c>
      <c r="G7" s="19">
        <v>7</v>
      </c>
      <c r="H7" s="19">
        <f t="shared" ref="H7:H13" si="0">C7+D7+F7+G7</f>
        <v>15087</v>
      </c>
      <c r="I7" s="19">
        <f t="shared" ref="I7:I13" si="1">SUM(C7:G7)</f>
        <v>16653</v>
      </c>
      <c r="J7" s="8">
        <f t="shared" ref="J7:J13" si="2">H7/I7</f>
        <v>0.90596288956944693</v>
      </c>
      <c r="K7" s="8">
        <f t="shared" ref="K7:K13" si="3">J7/$J$14</f>
        <v>0.12744543181433307</v>
      </c>
    </row>
    <row r="8" spans="1:11" x14ac:dyDescent="0.25">
      <c r="A8" s="8" t="s">
        <v>36</v>
      </c>
      <c r="B8" s="8" t="s">
        <v>32</v>
      </c>
      <c r="C8" s="19">
        <v>4739</v>
      </c>
      <c r="D8" s="19">
        <v>6192</v>
      </c>
      <c r="E8" s="19">
        <v>508</v>
      </c>
      <c r="F8" s="19">
        <v>720</v>
      </c>
      <c r="G8" s="19">
        <v>75</v>
      </c>
      <c r="H8" s="19">
        <f t="shared" si="0"/>
        <v>11726</v>
      </c>
      <c r="I8" s="19">
        <f t="shared" si="1"/>
        <v>12234</v>
      </c>
      <c r="J8" s="8">
        <f t="shared" si="2"/>
        <v>0.95847637730913848</v>
      </c>
      <c r="K8" s="8">
        <f t="shared" si="3"/>
        <v>0.13483271466897881</v>
      </c>
    </row>
    <row r="9" spans="1:11" x14ac:dyDescent="0.25">
      <c r="A9" s="8" t="s">
        <v>37</v>
      </c>
      <c r="B9" s="8" t="s">
        <v>28</v>
      </c>
      <c r="C9" s="19">
        <v>4348</v>
      </c>
      <c r="D9" s="19">
        <v>6416</v>
      </c>
      <c r="E9" s="19">
        <v>212</v>
      </c>
      <c r="F9" s="19">
        <v>223</v>
      </c>
      <c r="G9" s="19">
        <v>152</v>
      </c>
      <c r="H9" s="19">
        <f t="shared" si="0"/>
        <v>11139</v>
      </c>
      <c r="I9" s="19">
        <f t="shared" si="1"/>
        <v>11351</v>
      </c>
      <c r="J9" s="8">
        <f t="shared" si="2"/>
        <v>0.98132323143335387</v>
      </c>
      <c r="K9" s="8">
        <f t="shared" si="3"/>
        <v>0.13804667323503383</v>
      </c>
    </row>
    <row r="10" spans="1:11" x14ac:dyDescent="0.25">
      <c r="A10" s="8" t="s">
        <v>38</v>
      </c>
      <c r="B10" s="8" t="s">
        <v>25</v>
      </c>
      <c r="C10" s="19">
        <v>3781</v>
      </c>
      <c r="D10" s="19">
        <v>5353</v>
      </c>
      <c r="E10" s="19">
        <v>415</v>
      </c>
      <c r="F10" s="19">
        <v>215</v>
      </c>
      <c r="G10" s="19">
        <v>2</v>
      </c>
      <c r="H10" s="19">
        <f t="shared" si="0"/>
        <v>9351</v>
      </c>
      <c r="I10" s="19">
        <f t="shared" si="1"/>
        <v>9766</v>
      </c>
      <c r="J10" s="8">
        <f t="shared" si="2"/>
        <v>0.95750563178373949</v>
      </c>
      <c r="K10" s="8">
        <f t="shared" si="3"/>
        <v>0.13469615600405921</v>
      </c>
    </row>
    <row r="11" spans="1:11" x14ac:dyDescent="0.25">
      <c r="A11" s="8" t="s">
        <v>39</v>
      </c>
      <c r="B11" s="8" t="s">
        <v>22</v>
      </c>
      <c r="C11" s="19">
        <v>2528</v>
      </c>
      <c r="D11" s="19">
        <v>6146</v>
      </c>
      <c r="E11" s="19">
        <v>1615</v>
      </c>
      <c r="F11" s="19">
        <v>8</v>
      </c>
      <c r="G11" s="19">
        <v>141</v>
      </c>
      <c r="H11" s="19">
        <f t="shared" si="0"/>
        <v>8823</v>
      </c>
      <c r="I11" s="19">
        <f t="shared" si="1"/>
        <v>10438</v>
      </c>
      <c r="J11" s="8">
        <f t="shared" si="2"/>
        <v>0.84527687296416942</v>
      </c>
      <c r="K11" s="8">
        <f t="shared" si="3"/>
        <v>0.11890848655929399</v>
      </c>
    </row>
    <row r="12" spans="1:11" x14ac:dyDescent="0.25">
      <c r="A12" s="8" t="s">
        <v>40</v>
      </c>
      <c r="B12" s="8" t="s">
        <v>9</v>
      </c>
      <c r="C12" s="19">
        <v>7270</v>
      </c>
      <c r="D12" s="19">
        <v>14497</v>
      </c>
      <c r="E12" s="19">
        <v>3081</v>
      </c>
      <c r="F12" s="19">
        <v>625</v>
      </c>
      <c r="G12" s="19">
        <v>97</v>
      </c>
      <c r="H12" s="19">
        <f t="shared" si="0"/>
        <v>22489</v>
      </c>
      <c r="I12" s="19">
        <f t="shared" si="1"/>
        <v>25570</v>
      </c>
      <c r="J12" s="8">
        <f t="shared" si="2"/>
        <v>0.87950723504106376</v>
      </c>
      <c r="K12" s="8">
        <f t="shared" si="3"/>
        <v>0.12372380882721164</v>
      </c>
    </row>
    <row r="13" spans="1:11" x14ac:dyDescent="0.25">
      <c r="A13" s="8" t="s">
        <v>41</v>
      </c>
      <c r="B13" s="8" t="s">
        <v>16</v>
      </c>
      <c r="C13" s="19">
        <v>2937</v>
      </c>
      <c r="D13" s="19">
        <v>8818</v>
      </c>
      <c r="E13" s="19">
        <v>3352</v>
      </c>
      <c r="F13" s="19">
        <v>600</v>
      </c>
      <c r="G13" s="19">
        <v>55</v>
      </c>
      <c r="H13" s="19">
        <f t="shared" si="0"/>
        <v>12410</v>
      </c>
      <c r="I13" s="19">
        <f t="shared" si="1"/>
        <v>15762</v>
      </c>
      <c r="J13" s="8">
        <f t="shared" si="2"/>
        <v>0.78733663240705498</v>
      </c>
      <c r="K13" s="8">
        <f t="shared" si="3"/>
        <v>0.11075780062917043</v>
      </c>
    </row>
    <row r="14" spans="1:11" x14ac:dyDescent="0.25">
      <c r="A14" s="24"/>
      <c r="B14" s="20" t="s">
        <v>67</v>
      </c>
      <c r="C14" s="22">
        <f>SUM(C6:C13)</f>
        <v>34106</v>
      </c>
      <c r="D14" s="22">
        <f t="shared" ref="D14:I14" si="4">SUM(D6:D13)</f>
        <v>66625</v>
      </c>
      <c r="E14" s="22">
        <f t="shared" si="4"/>
        <v>14128</v>
      </c>
      <c r="F14" s="22">
        <f t="shared" si="4"/>
        <v>2720</v>
      </c>
      <c r="G14" s="22">
        <f t="shared" si="4"/>
        <v>538</v>
      </c>
      <c r="H14" s="22">
        <f t="shared" si="4"/>
        <v>103989</v>
      </c>
      <c r="I14" s="22">
        <f t="shared" si="4"/>
        <v>118117</v>
      </c>
      <c r="J14" s="20">
        <f>SUM(J6:J13)</f>
        <v>7.1086336848015481</v>
      </c>
      <c r="K14" s="23">
        <f>SUM(K6:K13)</f>
        <v>1.0000000000000002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11"/>
  <sheetViews>
    <sheetView workbookViewId="0">
      <selection activeCell="F15" sqref="F15"/>
    </sheetView>
  </sheetViews>
  <sheetFormatPr baseColWidth="10" defaultRowHeight="15" x14ac:dyDescent="0.25"/>
  <cols>
    <col min="1" max="1" width="7.7109375" customWidth="1"/>
    <col min="2" max="2" width="24.7109375" bestFit="1" customWidth="1"/>
    <col min="4" max="4" width="16.85546875" customWidth="1"/>
    <col min="7" max="7" width="13.140625" customWidth="1"/>
  </cols>
  <sheetData>
    <row r="2" spans="1:7" x14ac:dyDescent="0.25">
      <c r="A2" s="9" t="s">
        <v>47</v>
      </c>
      <c r="B2" s="9" t="s">
        <v>0</v>
      </c>
      <c r="C2" s="9" t="s">
        <v>1</v>
      </c>
      <c r="D2" s="9" t="s">
        <v>2</v>
      </c>
      <c r="E2" s="9" t="s">
        <v>3</v>
      </c>
      <c r="F2" s="9" t="s">
        <v>7</v>
      </c>
      <c r="G2" s="9" t="s">
        <v>48</v>
      </c>
    </row>
    <row r="3" spans="1:7" x14ac:dyDescent="0.25">
      <c r="A3" s="8" t="s">
        <v>13</v>
      </c>
      <c r="B3" s="8" t="s">
        <v>14</v>
      </c>
      <c r="C3" s="8" t="s">
        <v>15</v>
      </c>
      <c r="D3" s="8" t="s">
        <v>8</v>
      </c>
      <c r="E3" s="8" t="s">
        <v>15</v>
      </c>
      <c r="F3" s="8">
        <v>115.95</v>
      </c>
      <c r="G3" s="8">
        <f>F3/$F$11</f>
        <v>2.638837682465555E-2</v>
      </c>
    </row>
    <row r="4" spans="1:7" x14ac:dyDescent="0.25">
      <c r="A4" s="8" t="s">
        <v>18</v>
      </c>
      <c r="B4" s="8" t="s">
        <v>19</v>
      </c>
      <c r="C4" s="8" t="s">
        <v>20</v>
      </c>
      <c r="D4" s="8" t="s">
        <v>8</v>
      </c>
      <c r="E4" s="8" t="s">
        <v>21</v>
      </c>
      <c r="F4" s="8">
        <v>847.6</v>
      </c>
      <c r="G4" s="8">
        <f t="shared" ref="G4:G10" si="0">F4/$F$11</f>
        <v>0.19290028630080244</v>
      </c>
    </row>
    <row r="5" spans="1:7" x14ac:dyDescent="0.25">
      <c r="A5" s="8" t="s">
        <v>32</v>
      </c>
      <c r="B5" s="8" t="s">
        <v>33</v>
      </c>
      <c r="C5" s="8" t="s">
        <v>11</v>
      </c>
      <c r="D5" s="8" t="s">
        <v>8</v>
      </c>
      <c r="E5" s="8" t="s">
        <v>12</v>
      </c>
      <c r="F5" s="8">
        <v>499.75</v>
      </c>
      <c r="G5" s="8">
        <f t="shared" si="0"/>
        <v>0.1137351558268358</v>
      </c>
    </row>
    <row r="6" spans="1:7" x14ac:dyDescent="0.25">
      <c r="A6" s="8" t="s">
        <v>28</v>
      </c>
      <c r="B6" s="8" t="s">
        <v>29</v>
      </c>
      <c r="C6" s="8" t="s">
        <v>30</v>
      </c>
      <c r="D6" s="8" t="s">
        <v>8</v>
      </c>
      <c r="E6" s="8" t="s">
        <v>31</v>
      </c>
      <c r="F6" s="8">
        <v>689.95</v>
      </c>
      <c r="G6" s="8">
        <f t="shared" si="0"/>
        <v>0.15702165235162654</v>
      </c>
    </row>
    <row r="7" spans="1:7" x14ac:dyDescent="0.25">
      <c r="A7" s="8" t="s">
        <v>25</v>
      </c>
      <c r="B7" s="8" t="s">
        <v>43</v>
      </c>
      <c r="C7" s="8" t="s">
        <v>26</v>
      </c>
      <c r="D7" s="8" t="s">
        <v>8</v>
      </c>
      <c r="E7" s="8" t="s">
        <v>27</v>
      </c>
      <c r="F7" s="8">
        <v>256.86</v>
      </c>
      <c r="G7" s="8">
        <f t="shared" si="0"/>
        <v>5.8457252877800986E-2</v>
      </c>
    </row>
    <row r="8" spans="1:7" x14ac:dyDescent="0.25">
      <c r="A8" s="8" t="s">
        <v>22</v>
      </c>
      <c r="B8" s="8" t="s">
        <v>23</v>
      </c>
      <c r="C8" s="8" t="s">
        <v>24</v>
      </c>
      <c r="D8" s="8" t="s">
        <v>8</v>
      </c>
      <c r="E8" s="8" t="s">
        <v>24</v>
      </c>
      <c r="F8" s="8">
        <v>1368.17</v>
      </c>
      <c r="G8" s="8">
        <f t="shared" si="0"/>
        <v>0.31137374316678729</v>
      </c>
    </row>
    <row r="9" spans="1:7" x14ac:dyDescent="0.25">
      <c r="A9" s="8" t="s">
        <v>9</v>
      </c>
      <c r="B9" s="8" t="s">
        <v>10</v>
      </c>
      <c r="C9" s="8" t="s">
        <v>11</v>
      </c>
      <c r="D9" s="8" t="s">
        <v>8</v>
      </c>
      <c r="E9" s="8" t="s">
        <v>12</v>
      </c>
      <c r="F9" s="8">
        <v>499.75</v>
      </c>
      <c r="G9" s="8">
        <f t="shared" si="0"/>
        <v>0.1137351558268358</v>
      </c>
    </row>
    <row r="10" spans="1:7" x14ac:dyDescent="0.25">
      <c r="A10" s="8" t="s">
        <v>16</v>
      </c>
      <c r="B10" s="8" t="s">
        <v>17</v>
      </c>
      <c r="C10" s="8" t="s">
        <v>15</v>
      </c>
      <c r="D10" s="8" t="s">
        <v>8</v>
      </c>
      <c r="E10" s="8" t="s">
        <v>15</v>
      </c>
      <c r="F10" s="8">
        <v>115.95</v>
      </c>
      <c r="G10" s="8">
        <f t="shared" si="0"/>
        <v>2.638837682465555E-2</v>
      </c>
    </row>
    <row r="11" spans="1:7" x14ac:dyDescent="0.25">
      <c r="A11" s="3"/>
      <c r="B11" s="3"/>
      <c r="C11" s="3"/>
      <c r="D11" s="3"/>
      <c r="E11" s="3"/>
      <c r="F11" s="3">
        <v>4393.9800000000005</v>
      </c>
      <c r="G11" s="38">
        <f>SUM(G3:G10)</f>
        <v>1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ESR G9 2021</vt:lpstr>
      <vt:lpstr>Subvencionados CRUCH-Privadas</vt:lpstr>
      <vt:lpstr>KM 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 Torres Huerta</dc:creator>
  <cp:lastModifiedBy>Roxana Acuña Molina</cp:lastModifiedBy>
  <cp:lastPrinted>2021-08-12T19:26:00Z</cp:lastPrinted>
  <dcterms:created xsi:type="dcterms:W3CDTF">2017-03-28T16:10:45Z</dcterms:created>
  <dcterms:modified xsi:type="dcterms:W3CDTF">2021-08-12T19:30:59Z</dcterms:modified>
</cp:coreProperties>
</file>