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ADAIN (AIN_No_UCH)/"/>
    </mc:Choice>
  </mc:AlternateContent>
  <xr:revisionPtr revIDLastSave="4" documentId="8_{A0BF1650-BD56-4992-8C7E-9FB0F9057F0B}" xr6:coauthVersionLast="47" xr6:coauthVersionMax="47" xr10:uidLastSave="{084F70D9-DBA3-4045-9D6D-4B6843049C05}"/>
  <bookViews>
    <workbookView xWindow="-120" yWindow="-120" windowWidth="20730" windowHeight="11160" xr2:uid="{F0A2379E-764C-45FA-BE23-61664249A23E}"/>
  </bookViews>
  <sheets>
    <sheet name="ADAIN 2020" sheetId="1" r:id="rId1"/>
    <sheet name="1.Ser Beneficiaria" sheetId="2" r:id="rId2"/>
    <sheet name="2.Matrícula Pregrado" sheetId="3" r:id="rId3"/>
    <sheet name="3.Matrícula Postgrado" sheetId="4" r:id="rId4"/>
    <sheet name="4.Años Acreditación" sheetId="5" r:id="rId5"/>
    <sheet name="5.Áreas Acreditación" sheetId="7" r:id="rId6"/>
    <sheet name="6.Fondo Cultura por habitante" sheetId="6" r:id="rId7"/>
    <sheet name="% por Universidad(cultura)" sheetId="8" r:id="rId8"/>
    <sheet name="14.9" sheetId="9" r:id="rId9"/>
    <sheet name="15.8" sheetId="10" r:id="rId10"/>
    <sheet name="16.1" sheetId="11" r:id="rId11"/>
    <sheet name="22.2" sheetId="12" r:id="rId12"/>
    <sheet name="Población" sheetId="13" r:id="rId13"/>
  </sheets>
  <externalReferences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8" l="1"/>
  <c r="N7" i="8"/>
  <c r="N8" i="8"/>
  <c r="O8" i="8" s="1"/>
  <c r="N9" i="8"/>
  <c r="N10" i="8"/>
  <c r="N11" i="8"/>
  <c r="N12" i="8"/>
  <c r="N13" i="8"/>
  <c r="N14" i="8"/>
  <c r="N15" i="8"/>
  <c r="N16" i="8"/>
  <c r="O16" i="8" s="1"/>
  <c r="N17" i="8"/>
  <c r="N18" i="8"/>
  <c r="N19" i="8"/>
  <c r="N20" i="8"/>
  <c r="O20" i="8" s="1"/>
  <c r="N5" i="8"/>
  <c r="D23" i="12"/>
  <c r="C23" i="12"/>
  <c r="D22" i="12"/>
  <c r="A22" i="12" s="1"/>
  <c r="C22" i="12"/>
  <c r="D21" i="12"/>
  <c r="C21" i="12"/>
  <c r="D20" i="12"/>
  <c r="C20" i="12"/>
  <c r="D19" i="12"/>
  <c r="C19" i="12"/>
  <c r="D18" i="12"/>
  <c r="A18" i="12" s="1"/>
  <c r="C18" i="12"/>
  <c r="D17" i="12"/>
  <c r="C17" i="12"/>
  <c r="D16" i="12"/>
  <c r="C16" i="12"/>
  <c r="D15" i="12"/>
  <c r="C15" i="12"/>
  <c r="D14" i="12"/>
  <c r="A14" i="12" s="1"/>
  <c r="C14" i="12"/>
  <c r="D13" i="12"/>
  <c r="C13" i="12"/>
  <c r="D12" i="12"/>
  <c r="C12" i="12"/>
  <c r="D11" i="12"/>
  <c r="C11" i="12"/>
  <c r="D10" i="12"/>
  <c r="A10" i="12" s="1"/>
  <c r="C10" i="12"/>
  <c r="D9" i="12"/>
  <c r="C9" i="12"/>
  <c r="C6" i="12" s="1"/>
  <c r="D8" i="12"/>
  <c r="C8" i="12"/>
  <c r="D7" i="12"/>
  <c r="D6" i="12" s="1"/>
  <c r="C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B6" i="11" s="1"/>
  <c r="E6" i="11"/>
  <c r="D6" i="11"/>
  <c r="C6" i="11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C8" i="10"/>
  <c r="B8" i="10"/>
  <c r="B6" i="10" s="1"/>
  <c r="C7" i="10"/>
  <c r="B7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D6" i="9" s="1"/>
  <c r="E6" i="9"/>
  <c r="C6" i="9"/>
  <c r="R21" i="8"/>
  <c r="K21" i="8"/>
  <c r="J21" i="8"/>
  <c r="I21" i="8"/>
  <c r="H21" i="8"/>
  <c r="G21" i="8"/>
  <c r="F21" i="8"/>
  <c r="E21" i="8"/>
  <c r="D21" i="8"/>
  <c r="M20" i="8"/>
  <c r="L20" i="8"/>
  <c r="O19" i="8"/>
  <c r="M19" i="8"/>
  <c r="L19" i="8"/>
  <c r="M18" i="8"/>
  <c r="O18" i="8" s="1"/>
  <c r="L18" i="8"/>
  <c r="O17" i="8"/>
  <c r="P17" i="8" s="1"/>
  <c r="M17" i="8"/>
  <c r="L17" i="8"/>
  <c r="M16" i="8"/>
  <c r="L16" i="8"/>
  <c r="O15" i="8"/>
  <c r="M15" i="8"/>
  <c r="L15" i="8"/>
  <c r="O14" i="8"/>
  <c r="P14" i="8" s="1"/>
  <c r="M14" i="8"/>
  <c r="L14" i="8"/>
  <c r="M13" i="8"/>
  <c r="L13" i="8"/>
  <c r="O12" i="8"/>
  <c r="M12" i="8"/>
  <c r="L12" i="8"/>
  <c r="O11" i="8"/>
  <c r="M11" i="8"/>
  <c r="L11" i="8"/>
  <c r="M10" i="8"/>
  <c r="O10" i="8" s="1"/>
  <c r="L10" i="8"/>
  <c r="M9" i="8"/>
  <c r="O9" i="8" s="1"/>
  <c r="L9" i="8"/>
  <c r="M8" i="8"/>
  <c r="L8" i="8"/>
  <c r="O7" i="8"/>
  <c r="M7" i="8"/>
  <c r="L7" i="8"/>
  <c r="M6" i="8"/>
  <c r="O6" i="8" s="1"/>
  <c r="L6" i="8"/>
  <c r="M5" i="8"/>
  <c r="O5" i="8" s="1"/>
  <c r="L5" i="8"/>
  <c r="L21" i="8" s="1"/>
  <c r="O13" i="8" l="1"/>
  <c r="O21" i="8" s="1"/>
  <c r="N21" i="8"/>
  <c r="A20" i="12"/>
  <c r="A21" i="12"/>
  <c r="A17" i="12"/>
  <c r="A16" i="12"/>
  <c r="A12" i="12"/>
  <c r="A8" i="12"/>
  <c r="A13" i="12"/>
  <c r="A9" i="12"/>
  <c r="A11" i="12"/>
  <c r="A15" i="12"/>
  <c r="A19" i="12"/>
  <c r="A7" i="12"/>
  <c r="O23" i="8"/>
  <c r="P6" i="8" s="1"/>
  <c r="M21" i="8"/>
  <c r="P7" i="8" l="1"/>
  <c r="P13" i="8"/>
  <c r="P9" i="8"/>
  <c r="P20" i="8"/>
  <c r="P16" i="8"/>
  <c r="P11" i="8"/>
  <c r="P19" i="8"/>
  <c r="P12" i="8"/>
  <c r="P10" i="8"/>
  <c r="P15" i="8"/>
  <c r="P5" i="8"/>
  <c r="P8" i="8"/>
  <c r="P18" i="8"/>
  <c r="P21" i="8" l="1"/>
  <c r="Q5" i="8" s="1"/>
  <c r="Q11" i="8" l="1"/>
  <c r="S11" i="8" s="1"/>
  <c r="Q19" i="8"/>
  <c r="S19" i="8" s="1"/>
  <c r="F21" i="6" s="1"/>
  <c r="Q10" i="8"/>
  <c r="S10" i="8" s="1"/>
  <c r="F12" i="6" s="1"/>
  <c r="F17" i="6"/>
  <c r="F9" i="6"/>
  <c r="F19" i="6"/>
  <c r="F20" i="6"/>
  <c r="S5" i="8"/>
  <c r="F16" i="6" s="1"/>
  <c r="Q14" i="8"/>
  <c r="S14" i="8" s="1"/>
  <c r="Q17" i="8"/>
  <c r="S17" i="8" s="1"/>
  <c r="Q6" i="8"/>
  <c r="S6" i="8" s="1"/>
  <c r="F6" i="6" s="1"/>
  <c r="Q13" i="8"/>
  <c r="S13" i="8" s="1"/>
  <c r="F5" i="6" s="1"/>
  <c r="Q7" i="8"/>
  <c r="S7" i="8" s="1"/>
  <c r="F10" i="6" s="1"/>
  <c r="Q9" i="8"/>
  <c r="S9" i="8" s="1"/>
  <c r="F11" i="6" s="1"/>
  <c r="Q12" i="8"/>
  <c r="S12" i="8" s="1"/>
  <c r="F13" i="6" s="1"/>
  <c r="Q20" i="8"/>
  <c r="S20" i="8" s="1"/>
  <c r="F18" i="6" s="1"/>
  <c r="Q18" i="8"/>
  <c r="S18" i="8" s="1"/>
  <c r="F14" i="6" s="1"/>
  <c r="Q8" i="8"/>
  <c r="S8" i="8" s="1"/>
  <c r="F15" i="6" s="1"/>
  <c r="Q16" i="8"/>
  <c r="S16" i="8" s="1"/>
  <c r="F7" i="6" s="1"/>
  <c r="Q15" i="8"/>
  <c r="S15" i="8" s="1"/>
  <c r="F8" i="6" s="1"/>
  <c r="Q21" i="8" l="1"/>
  <c r="D6" i="7" l="1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5" i="7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5" i="5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5" i="4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5" i="3"/>
  <c r="C10" i="1"/>
  <c r="D14" i="1" s="1"/>
  <c r="C2" i="3" s="1"/>
  <c r="D22" i="3" l="1"/>
  <c r="E15" i="3" s="1"/>
  <c r="F15" i="3" s="1"/>
  <c r="E33" i="1" s="1"/>
  <c r="E20" i="3"/>
  <c r="F20" i="3" s="1"/>
  <c r="E38" i="1" s="1"/>
  <c r="E14" i="3"/>
  <c r="F14" i="3" s="1"/>
  <c r="E32" i="1" s="1"/>
  <c r="E6" i="3"/>
  <c r="F6" i="3" s="1"/>
  <c r="E24" i="1" s="1"/>
  <c r="E13" i="3"/>
  <c r="F13" i="3" s="1"/>
  <c r="E31" i="1" s="1"/>
  <c r="E18" i="3"/>
  <c r="F18" i="3" s="1"/>
  <c r="E36" i="1" s="1"/>
  <c r="E10" i="3"/>
  <c r="F10" i="3" s="1"/>
  <c r="E28" i="1" s="1"/>
  <c r="E9" i="3"/>
  <c r="F9" i="3" s="1"/>
  <c r="E27" i="1" s="1"/>
  <c r="E5" i="3"/>
  <c r="F22" i="6"/>
  <c r="D22" i="7"/>
  <c r="E13" i="7" s="1"/>
  <c r="D22" i="5"/>
  <c r="E21" i="5" s="1"/>
  <c r="D22" i="4"/>
  <c r="D16" i="1"/>
  <c r="C2" i="5" s="1"/>
  <c r="D13" i="1"/>
  <c r="C2" i="2" s="1"/>
  <c r="D7" i="2" s="1"/>
  <c r="D25" i="1" s="1"/>
  <c r="D15" i="1"/>
  <c r="C2" i="4" s="1"/>
  <c r="D17" i="1"/>
  <c r="C2" i="7" s="1"/>
  <c r="D18" i="1"/>
  <c r="C2" i="6" s="1"/>
  <c r="G21" i="6" s="1"/>
  <c r="I39" i="1" s="1"/>
  <c r="F13" i="7" l="1"/>
  <c r="H31" i="1" s="1"/>
  <c r="E12" i="3"/>
  <c r="F12" i="3" s="1"/>
  <c r="E30" i="1" s="1"/>
  <c r="E8" i="3"/>
  <c r="F8" i="3" s="1"/>
  <c r="E26" i="1" s="1"/>
  <c r="E19" i="3"/>
  <c r="F19" i="3" s="1"/>
  <c r="E37" i="1" s="1"/>
  <c r="E11" i="3"/>
  <c r="F11" i="3" s="1"/>
  <c r="E29" i="1" s="1"/>
  <c r="E7" i="3"/>
  <c r="F7" i="3" s="1"/>
  <c r="E25" i="1" s="1"/>
  <c r="E21" i="3"/>
  <c r="F21" i="3" s="1"/>
  <c r="E39" i="1" s="1"/>
  <c r="E17" i="3"/>
  <c r="F17" i="3" s="1"/>
  <c r="E35" i="1" s="1"/>
  <c r="E16" i="3"/>
  <c r="F16" i="3" s="1"/>
  <c r="E34" i="1" s="1"/>
  <c r="G15" i="6"/>
  <c r="I33" i="1" s="1"/>
  <c r="G14" i="6"/>
  <c r="I32" i="1" s="1"/>
  <c r="G12" i="6"/>
  <c r="I30" i="1" s="1"/>
  <c r="G17" i="6"/>
  <c r="I35" i="1" s="1"/>
  <c r="G7" i="6"/>
  <c r="I25" i="1" s="1"/>
  <c r="G10" i="6"/>
  <c r="I28" i="1" s="1"/>
  <c r="G19" i="6"/>
  <c r="I37" i="1" s="1"/>
  <c r="G13" i="6"/>
  <c r="I31" i="1" s="1"/>
  <c r="F21" i="5"/>
  <c r="G39" i="1" s="1"/>
  <c r="G20" i="6"/>
  <c r="I38" i="1" s="1"/>
  <c r="G5" i="6"/>
  <c r="I23" i="1" s="1"/>
  <c r="G6" i="6"/>
  <c r="I24" i="1" s="1"/>
  <c r="G11" i="6"/>
  <c r="I29" i="1" s="1"/>
  <c r="G9" i="6"/>
  <c r="I27" i="1" s="1"/>
  <c r="G8" i="6"/>
  <c r="I26" i="1" s="1"/>
  <c r="G18" i="6"/>
  <c r="I36" i="1" s="1"/>
  <c r="G16" i="6"/>
  <c r="I34" i="1" s="1"/>
  <c r="E10" i="5"/>
  <c r="F10" i="5" s="1"/>
  <c r="G28" i="1" s="1"/>
  <c r="E5" i="5"/>
  <c r="F5" i="5" s="1"/>
  <c r="G23" i="1" s="1"/>
  <c r="F5" i="3"/>
  <c r="E23" i="1" s="1"/>
  <c r="E6" i="7"/>
  <c r="F6" i="7" s="1"/>
  <c r="H24" i="1" s="1"/>
  <c r="E12" i="7"/>
  <c r="F12" i="7" s="1"/>
  <c r="H30" i="1" s="1"/>
  <c r="E18" i="7"/>
  <c r="F18" i="7" s="1"/>
  <c r="H36" i="1" s="1"/>
  <c r="E14" i="7"/>
  <c r="F14" i="7" s="1"/>
  <c r="H32" i="1" s="1"/>
  <c r="E10" i="7"/>
  <c r="F10" i="7" s="1"/>
  <c r="H28" i="1" s="1"/>
  <c r="E16" i="7"/>
  <c r="F16" i="7" s="1"/>
  <c r="H34" i="1" s="1"/>
  <c r="E20" i="7"/>
  <c r="F20" i="7" s="1"/>
  <c r="H38" i="1" s="1"/>
  <c r="E8" i="7"/>
  <c r="F8" i="7" s="1"/>
  <c r="H26" i="1" s="1"/>
  <c r="E19" i="7"/>
  <c r="F19" i="7" s="1"/>
  <c r="H37" i="1" s="1"/>
  <c r="E21" i="7"/>
  <c r="F21" i="7" s="1"/>
  <c r="H39" i="1" s="1"/>
  <c r="E5" i="7"/>
  <c r="E11" i="7"/>
  <c r="F11" i="7" s="1"/>
  <c r="H29" i="1" s="1"/>
  <c r="E9" i="7"/>
  <c r="F9" i="7" s="1"/>
  <c r="H27" i="1" s="1"/>
  <c r="E17" i="7"/>
  <c r="F17" i="7" s="1"/>
  <c r="H35" i="1" s="1"/>
  <c r="E15" i="7"/>
  <c r="F15" i="7" s="1"/>
  <c r="H33" i="1" s="1"/>
  <c r="E7" i="7"/>
  <c r="F7" i="7" s="1"/>
  <c r="H25" i="1" s="1"/>
  <c r="E19" i="5"/>
  <c r="F19" i="5" s="1"/>
  <c r="G37" i="1" s="1"/>
  <c r="E15" i="5"/>
  <c r="F15" i="5" s="1"/>
  <c r="G33" i="1" s="1"/>
  <c r="E9" i="5"/>
  <c r="F9" i="5" s="1"/>
  <c r="G27" i="1" s="1"/>
  <c r="E20" i="5"/>
  <c r="F20" i="5" s="1"/>
  <c r="G38" i="1" s="1"/>
  <c r="E13" i="5"/>
  <c r="F13" i="5" s="1"/>
  <c r="G31" i="1" s="1"/>
  <c r="E6" i="5"/>
  <c r="F6" i="5" s="1"/>
  <c r="G24" i="1" s="1"/>
  <c r="E8" i="5"/>
  <c r="F8" i="5" s="1"/>
  <c r="G26" i="1" s="1"/>
  <c r="E11" i="5"/>
  <c r="F11" i="5" s="1"/>
  <c r="G29" i="1" s="1"/>
  <c r="E12" i="5"/>
  <c r="F12" i="5" s="1"/>
  <c r="G30" i="1" s="1"/>
  <c r="E14" i="5"/>
  <c r="F14" i="5" s="1"/>
  <c r="G32" i="1" s="1"/>
  <c r="E17" i="5"/>
  <c r="F17" i="5" s="1"/>
  <c r="G35" i="1" s="1"/>
  <c r="E7" i="5"/>
  <c r="F7" i="5" s="1"/>
  <c r="G25" i="1" s="1"/>
  <c r="E16" i="5"/>
  <c r="F16" i="5" s="1"/>
  <c r="G34" i="1" s="1"/>
  <c r="E18" i="5"/>
  <c r="F18" i="5" s="1"/>
  <c r="G36" i="1" s="1"/>
  <c r="E6" i="4"/>
  <c r="F6" i="4" s="1"/>
  <c r="F24" i="1" s="1"/>
  <c r="E18" i="4"/>
  <c r="F18" i="4" s="1"/>
  <c r="F36" i="1" s="1"/>
  <c r="E14" i="4"/>
  <c r="F14" i="4" s="1"/>
  <c r="F32" i="1" s="1"/>
  <c r="E10" i="4"/>
  <c r="F10" i="4" s="1"/>
  <c r="F28" i="1" s="1"/>
  <c r="E16" i="4"/>
  <c r="F16" i="4" s="1"/>
  <c r="F34" i="1" s="1"/>
  <c r="E20" i="4"/>
  <c r="F20" i="4" s="1"/>
  <c r="F38" i="1" s="1"/>
  <c r="E12" i="4"/>
  <c r="F12" i="4" s="1"/>
  <c r="F30" i="1" s="1"/>
  <c r="E8" i="4"/>
  <c r="F8" i="4" s="1"/>
  <c r="F26" i="1" s="1"/>
  <c r="E11" i="4"/>
  <c r="F11" i="4" s="1"/>
  <c r="F29" i="1" s="1"/>
  <c r="E21" i="4"/>
  <c r="F21" i="4" s="1"/>
  <c r="F39" i="1" s="1"/>
  <c r="E5" i="4"/>
  <c r="E7" i="4"/>
  <c r="F7" i="4" s="1"/>
  <c r="F25" i="1" s="1"/>
  <c r="E13" i="4"/>
  <c r="F13" i="4" s="1"/>
  <c r="F31" i="1" s="1"/>
  <c r="E19" i="4"/>
  <c r="F19" i="4" s="1"/>
  <c r="F37" i="1" s="1"/>
  <c r="E9" i="4"/>
  <c r="F9" i="4" s="1"/>
  <c r="F27" i="1" s="1"/>
  <c r="E17" i="4"/>
  <c r="F17" i="4" s="1"/>
  <c r="F35" i="1" s="1"/>
  <c r="E15" i="4"/>
  <c r="F15" i="4" s="1"/>
  <c r="F33" i="1" s="1"/>
  <c r="D11" i="2"/>
  <c r="D29" i="1" s="1"/>
  <c r="D12" i="2"/>
  <c r="D30" i="1" s="1"/>
  <c r="D14" i="2"/>
  <c r="D32" i="1" s="1"/>
  <c r="D17" i="2"/>
  <c r="D35" i="1" s="1"/>
  <c r="D15" i="2"/>
  <c r="D33" i="1" s="1"/>
  <c r="D16" i="2"/>
  <c r="D34" i="1" s="1"/>
  <c r="D5" i="2"/>
  <c r="D23" i="1" s="1"/>
  <c r="D10" i="2"/>
  <c r="D28" i="1" s="1"/>
  <c r="D19" i="2"/>
  <c r="D37" i="1" s="1"/>
  <c r="D20" i="2"/>
  <c r="D38" i="1" s="1"/>
  <c r="D21" i="2"/>
  <c r="D39" i="1" s="1"/>
  <c r="D18" i="2"/>
  <c r="D36" i="1" s="1"/>
  <c r="D8" i="2"/>
  <c r="D26" i="1" s="1"/>
  <c r="D6" i="2"/>
  <c r="D24" i="1" s="1"/>
  <c r="D9" i="2"/>
  <c r="D27" i="1" s="1"/>
  <c r="D13" i="2"/>
  <c r="D31" i="1" s="1"/>
  <c r="E22" i="3" l="1"/>
  <c r="F22" i="3"/>
  <c r="E40" i="1"/>
  <c r="G22" i="6"/>
  <c r="D40" i="1"/>
  <c r="I40" i="1"/>
  <c r="J28" i="1"/>
  <c r="J39" i="1"/>
  <c r="J34" i="1"/>
  <c r="J30" i="1"/>
  <c r="J31" i="1"/>
  <c r="J25" i="1"/>
  <c r="J29" i="1"/>
  <c r="J35" i="1"/>
  <c r="J26" i="1"/>
  <c r="J27" i="1"/>
  <c r="J37" i="1"/>
  <c r="J38" i="1"/>
  <c r="J36" i="1"/>
  <c r="J32" i="1"/>
  <c r="J24" i="1"/>
  <c r="J33" i="1"/>
  <c r="E22" i="7"/>
  <c r="F5" i="7"/>
  <c r="E22" i="5"/>
  <c r="G40" i="1"/>
  <c r="F22" i="5"/>
  <c r="E22" i="4"/>
  <c r="F5" i="4"/>
  <c r="D22" i="2"/>
  <c r="E13" i="2" s="1"/>
  <c r="E7" i="2" l="1"/>
  <c r="E21" i="2"/>
  <c r="E11" i="2"/>
  <c r="E17" i="2"/>
  <c r="E8" i="2"/>
  <c r="K27" i="1"/>
  <c r="K36" i="1"/>
  <c r="K31" i="1"/>
  <c r="K28" i="1"/>
  <c r="K33" i="1"/>
  <c r="K38" i="1"/>
  <c r="K35" i="1"/>
  <c r="K32" i="1"/>
  <c r="K25" i="1"/>
  <c r="K39" i="1"/>
  <c r="K26" i="1"/>
  <c r="K24" i="1"/>
  <c r="K29" i="1"/>
  <c r="K34" i="1"/>
  <c r="E12" i="2"/>
  <c r="E14" i="2"/>
  <c r="E15" i="2"/>
  <c r="E5" i="2"/>
  <c r="E6" i="2"/>
  <c r="E9" i="2"/>
  <c r="E18" i="2"/>
  <c r="E20" i="2"/>
  <c r="E10" i="2"/>
  <c r="E19" i="2"/>
  <c r="E16" i="2"/>
  <c r="F22" i="7"/>
  <c r="H23" i="1"/>
  <c r="F22" i="4"/>
  <c r="F23" i="1"/>
  <c r="H40" i="1" l="1"/>
  <c r="E22" i="2"/>
  <c r="F40" i="1"/>
  <c r="J23" i="1"/>
  <c r="C19" i="1"/>
  <c r="D19" i="1"/>
  <c r="K23" i="1" l="1"/>
  <c r="K40" i="1" s="1"/>
  <c r="J40" i="1"/>
</calcChain>
</file>

<file path=xl/sharedStrings.xml><?xml version="1.0" encoding="utf-8"?>
<sst xmlns="http://schemas.openxmlformats.org/spreadsheetml/2006/main" count="653" uniqueCount="194">
  <si>
    <t>Parámetro</t>
  </si>
  <si>
    <t>Porcentaje</t>
  </si>
  <si>
    <t>Monto M$</t>
  </si>
  <si>
    <t>Ser beneficiaria</t>
  </si>
  <si>
    <t>Matrícula Total de Pregrado</t>
  </si>
  <si>
    <t>Matrícula Magister y Doctorado</t>
  </si>
  <si>
    <t>Años de Acreditación</t>
  </si>
  <si>
    <t>Áreas de Acreditación</t>
  </si>
  <si>
    <t>Fondo por Habitante (Inverso)</t>
  </si>
  <si>
    <t>Total</t>
  </si>
  <si>
    <t>Universidad</t>
  </si>
  <si>
    <t>Código</t>
  </si>
  <si>
    <t>Universidades Estatales (No UCH)</t>
  </si>
  <si>
    <t>Detalle</t>
  </si>
  <si>
    <t>Transferencias Corrientes</t>
  </si>
  <si>
    <t>Transferencias de Capital</t>
  </si>
  <si>
    <t>Presupuesto 2020 M$</t>
  </si>
  <si>
    <t>U. de Talca</t>
  </si>
  <si>
    <t>U. Arturo Prat</t>
  </si>
  <si>
    <t>U. de la Frontera</t>
  </si>
  <si>
    <t>U. del Bio Bio</t>
  </si>
  <si>
    <t>U. de Santiago</t>
  </si>
  <si>
    <t>U. de Antofagasta</t>
  </si>
  <si>
    <t>U. de la Serena</t>
  </si>
  <si>
    <t>U. de Valparaíso</t>
  </si>
  <si>
    <t>U. de O'Higgins</t>
  </si>
  <si>
    <t>U. de Los Lagos</t>
  </si>
  <si>
    <t>U. de Atacama</t>
  </si>
  <si>
    <t>U. de Tarapacá</t>
  </si>
  <si>
    <t>U. de Playa Ancha</t>
  </si>
  <si>
    <t>U. de Magallanes</t>
  </si>
  <si>
    <t>U. Tecnológica Metropolitana</t>
  </si>
  <si>
    <t>U. Metropolitana de Cs. de la Ed.</t>
  </si>
  <si>
    <t>U. de Aysén</t>
  </si>
  <si>
    <t>N°</t>
  </si>
  <si>
    <t>TAL</t>
  </si>
  <si>
    <t>UAP</t>
  </si>
  <si>
    <t>FRO</t>
  </si>
  <si>
    <t>UBB</t>
  </si>
  <si>
    <t>USA</t>
  </si>
  <si>
    <t>ANT</t>
  </si>
  <si>
    <t>ULS</t>
  </si>
  <si>
    <t>UVA</t>
  </si>
  <si>
    <t>URO</t>
  </si>
  <si>
    <t>ULA</t>
  </si>
  <si>
    <t>ATA</t>
  </si>
  <si>
    <t>UTA</t>
  </si>
  <si>
    <t>UPA</t>
  </si>
  <si>
    <t>MAG</t>
  </si>
  <si>
    <t>UTM</t>
  </si>
  <si>
    <t>UMC</t>
  </si>
  <si>
    <t>URY</t>
  </si>
  <si>
    <t>Presupuesto M$</t>
  </si>
  <si>
    <t>Matrícula Pregrado 2019</t>
  </si>
  <si>
    <t>Matrícula de Pregrado</t>
  </si>
  <si>
    <t>Matrícula Magister y Doctorado 2019</t>
  </si>
  <si>
    <t>Años de Acreditación 2019</t>
  </si>
  <si>
    <t>Áreas de Acreditación 2019</t>
  </si>
  <si>
    <t>Región</t>
  </si>
  <si>
    <t>N° Región</t>
  </si>
  <si>
    <t>Maule</t>
  </si>
  <si>
    <t>Tarapacá</t>
  </si>
  <si>
    <t>Araucanía</t>
  </si>
  <si>
    <t>Bío-Bío</t>
  </si>
  <si>
    <t>Metropolitana</t>
  </si>
  <si>
    <t>Antofagasta</t>
  </si>
  <si>
    <t>Coquimbo</t>
  </si>
  <si>
    <t>Valparaíso</t>
  </si>
  <si>
    <t>O'Higgins</t>
  </si>
  <si>
    <t>Los Lagos</t>
  </si>
  <si>
    <t>Atacama</t>
  </si>
  <si>
    <t>Arica y Parinacota</t>
  </si>
  <si>
    <t>Magallanes</t>
  </si>
  <si>
    <t>Aysén</t>
  </si>
  <si>
    <t>% Por Universidad</t>
  </si>
  <si>
    <r>
      <t>TABLA 14.9: NÚMERO DE PROYECTOS Y MONTOS ADJUDICADOS POR EL FONDO DE FOMENTO DE LA MÚSICA NACIONAL, POR LÍNEA DE CONCURSO, SEGÚN REGIÓN DE DOMICILIO DEL PARTICIPANTE. 2018</t>
    </r>
    <r>
      <rPr>
        <b/>
        <vertAlign val="superscript"/>
        <sz val="8"/>
        <rFont val="Verdana"/>
        <family val="2"/>
      </rPr>
      <t>/1</t>
    </r>
  </si>
  <si>
    <r>
      <t>TABLA 15.8: NÚMERO DE PROYECTOS Y MONTOS ADJUDICADOS POR EL FONDO DEL LIBRO, POR LÍNEA DE CONCURSO, SEGÚN REGIÓN DE DOMICILIO DEL PARTICIPANTE. 2018</t>
    </r>
    <r>
      <rPr>
        <b/>
        <vertAlign val="superscript"/>
        <sz val="8"/>
        <color rgb="FF000000"/>
        <rFont val="Verdana"/>
        <family val="2"/>
      </rPr>
      <t>/1/2</t>
    </r>
  </si>
  <si>
    <t>TABLA 16.1: NÚMERO DE PROYECTOS Y MONTOS ADJUDICADOS POR FONDO AUDIOVISUAL, POR LÍNEA DE CONCURSO, SEGÚN REGIÓN DE DOMICILIO DEL PARTICIPANTE. 2018</t>
  </si>
  <si>
    <r>
      <t>TABLA 22.2: NÚMERO DE PROYECTOS Y MONTOS ADJUDICADOS DEL FONDO NACIONAL DE DESARROLLO CULTURAL Y LAS ARTES (FONDART) PARA CONCURSO NACIONAL, POR LÍNEA DE CONCURSO, SEGÚN REGIÓN DE DOMICILIO DEL PARTICIPANTE. 2018</t>
    </r>
    <r>
      <rPr>
        <b/>
        <vertAlign val="superscript"/>
        <sz val="8"/>
        <color rgb="FF000000"/>
        <rFont val="Verdana"/>
        <family val="2"/>
      </rPr>
      <t>/1/2</t>
    </r>
  </si>
  <si>
    <t>TOTAL NACIONAL</t>
  </si>
  <si>
    <t>Total Fondos</t>
  </si>
  <si>
    <t>Nombre Región</t>
  </si>
  <si>
    <t>Casa Central U. Estatal</t>
  </si>
  <si>
    <t>N° de proyectos</t>
  </si>
  <si>
    <t>Monto adjudicado ($)/2</t>
  </si>
  <si>
    <t>Monto adjudicado ($)/4</t>
  </si>
  <si>
    <t>Monto adjudicado ($)/3</t>
  </si>
  <si>
    <t>Habitantes por Región</t>
  </si>
  <si>
    <t>Montos por Habitante</t>
  </si>
  <si>
    <t>% respecto al mínimo</t>
  </si>
  <si>
    <t>% por Región</t>
  </si>
  <si>
    <t>N° Universidades Estatales por Región</t>
  </si>
  <si>
    <t>% a distribuir por Universidad de cada región</t>
  </si>
  <si>
    <t>Sí</t>
  </si>
  <si>
    <t>Ñuble</t>
  </si>
  <si>
    <t>No</t>
  </si>
  <si>
    <t>Biobío</t>
  </si>
  <si>
    <t>La Araucanía</t>
  </si>
  <si>
    <t xml:space="preserve">Los Ríos </t>
  </si>
  <si>
    <t xml:space="preserve">Los Lagos </t>
  </si>
  <si>
    <t>TOTAL</t>
  </si>
  <si>
    <t>Mínimo</t>
  </si>
  <si>
    <t>REGIÓN DE DOMICILIO 
DEL PARTICIPANTE</t>
  </si>
  <si>
    <t>Formación</t>
  </si>
  <si>
    <t>Difusión de la Música Nacional</t>
  </si>
  <si>
    <t>Investigación y Registro 
de la Música Nacional</t>
  </si>
  <si>
    <t>Coros, orquestas y bandas 
instrumentales (cobi)</t>
  </si>
  <si>
    <t xml:space="preserve">
Actividades presenciales de 
fomento a la música nacional</t>
  </si>
  <si>
    <t xml:space="preserve"> Fomento a la Asociatividad</t>
  </si>
  <si>
    <t>Apoyo a la internacionalización 
de la música chilena</t>
  </si>
  <si>
    <t>Apoyo a la Circulación 
de la Música Nacional</t>
  </si>
  <si>
    <t xml:space="preserve">Fomento a la Industria
</t>
  </si>
  <si>
    <t>Fomento y Desarrollo de 
la música de raíz folclórica</t>
  </si>
  <si>
    <t xml:space="preserve">Programa de Apoyo a 
Orquestas Clásicas Profesionales </t>
  </si>
  <si>
    <t>Creación de obras y producción 
de registro fonográfico</t>
  </si>
  <si>
    <r>
      <t>Monto adjudicado ($)</t>
    </r>
    <r>
      <rPr>
        <b/>
        <vertAlign val="superscript"/>
        <sz val="8"/>
        <rFont val="Verdana"/>
        <family val="2"/>
      </rPr>
      <t>/2</t>
    </r>
  </si>
  <si>
    <r>
      <t>Otro</t>
    </r>
    <r>
      <rPr>
        <vertAlign val="superscript"/>
        <sz val="8"/>
        <rFont val="Verdana"/>
        <family val="2"/>
      </rPr>
      <t xml:space="preserve"> /3</t>
    </r>
  </si>
  <si>
    <t>NC</t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</si>
  <si>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Este fondo cuenta sólo con una instancia de selección nacional. Se considera la proporción poblacional de la región como criterio para la distribución regional de los seleccionados a partir de la dirección inscrita por el postulante.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</si>
  <si>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Los montos corresponden a valores en pesos corrientes.</t>
    </r>
  </si>
  <si>
    <r>
      <t xml:space="preserve">3 </t>
    </r>
    <r>
      <rPr>
        <sz val="8"/>
        <rFont val="Verdana"/>
        <family val="2"/>
      </rPr>
      <t>La categoría "Otro" incluye a proyectos cuyos postulantes tienen domicilio en el extranjero.</t>
    </r>
  </si>
  <si>
    <r>
      <t xml:space="preserve">- </t>
    </r>
    <r>
      <rPr>
        <sz val="8"/>
        <rFont val="Verdana"/>
        <family val="2"/>
      </rPr>
      <t>No registró movimiento.</t>
    </r>
  </si>
  <si>
    <t>Fuente: Ministerio de las Culturas, las Artes y el Patrimonio.</t>
  </si>
  <si>
    <t>Investigación</t>
  </si>
  <si>
    <t>Creación</t>
  </si>
  <si>
    <t>Fomento a la industria</t>
  </si>
  <si>
    <t>Fomento de la lectura y/o escritura</t>
  </si>
  <si>
    <t>Apoyo a la difusión de autores y obras</t>
  </si>
  <si>
    <r>
      <t xml:space="preserve"> Programa de apoyo a la traducción</t>
    </r>
    <r>
      <rPr>
        <b/>
        <vertAlign val="superscript"/>
        <sz val="8"/>
        <color rgb="FF000000"/>
        <rFont val="Verdana"/>
        <family val="2"/>
      </rPr>
      <t>/3</t>
    </r>
  </si>
  <si>
    <r>
      <t>Monto adjudicado ($)</t>
    </r>
    <r>
      <rPr>
        <b/>
        <vertAlign val="superscript"/>
        <sz val="8"/>
        <rFont val="Verdana"/>
        <family val="2"/>
      </rPr>
      <t>/4</t>
    </r>
  </si>
  <si>
    <t>Los Ríos</t>
  </si>
  <si>
    <r>
      <t>Otro</t>
    </r>
    <r>
      <rPr>
        <vertAlign val="superscript"/>
        <sz val="8"/>
        <color rgb="FF000000"/>
        <rFont val="Verdana"/>
        <family val="2"/>
      </rPr>
      <t>/5</t>
    </r>
  </si>
  <si>
    <r>
      <rPr>
        <b/>
        <sz val="8"/>
        <color rgb="FF000000"/>
        <rFont val="Verdana"/>
        <family val="2"/>
      </rPr>
      <t xml:space="preserve">1 </t>
    </r>
    <r>
      <rPr>
        <sz val="8"/>
        <color rgb="FF000000"/>
        <rFont val="Verdana"/>
        <family val="2"/>
      </rPr>
      <t>A diferencia del Fondart regional, este fondo cuenta sólo con una instancia de selección nacional. La distribución regional de los seleccionados se realiza a partir de la dirección inscrita por el postulante.</t>
    </r>
  </si>
  <si>
    <r>
      <rPr>
        <b/>
        <sz val="8"/>
        <color rgb="FF000000"/>
        <rFont val="Verdana"/>
        <family val="2"/>
      </rPr>
      <t xml:space="preserve">2 </t>
    </r>
    <r>
      <rPr>
        <sz val="8"/>
        <color rgb="FF000000"/>
        <rFont val="Verdana"/>
        <family val="2"/>
      </rPr>
      <t>El número de proyectos y de monto adjudicado por línea, corresponden a la suma total de los concursos durante el año.</t>
    </r>
  </si>
  <si>
    <r>
      <t xml:space="preserve">3 </t>
    </r>
    <r>
      <rPr>
        <sz val="8"/>
        <color rgb="FF000000"/>
        <rFont val="Verdana"/>
        <family val="2"/>
      </rPr>
      <t>Línea corresponde a ventanilla abierta Fondo del libro.</t>
    </r>
  </si>
  <si>
    <r>
      <rPr>
        <b/>
        <sz val="8"/>
        <color rgb="FF000000"/>
        <rFont val="Verdana"/>
        <family val="2"/>
      </rPr>
      <t>4</t>
    </r>
    <r>
      <rPr>
        <sz val="8"/>
        <color rgb="FF000000"/>
        <rFont val="Verdana"/>
        <family val="2"/>
      </rPr>
      <t xml:space="preserve"> Los montos corresponden a valores en 'pesos corrientes'.</t>
    </r>
  </si>
  <si>
    <r>
      <rPr>
        <b/>
        <sz val="8"/>
        <color rgb="FF000000"/>
        <rFont val="Verdana"/>
        <family val="2"/>
      </rPr>
      <t xml:space="preserve">5 </t>
    </r>
    <r>
      <rPr>
        <sz val="8"/>
        <color rgb="FF000000"/>
        <rFont val="Verdana"/>
        <family val="2"/>
      </rPr>
      <t>La categoría "Otro" incluye a proyectos cuyos postulantes tienen domicilio en el extranjero y otros que según base de datos aparece sin registro de dirección.</t>
    </r>
  </si>
  <si>
    <r>
      <t xml:space="preserve">- </t>
    </r>
    <r>
      <rPr>
        <sz val="8"/>
        <color rgb="FF000000"/>
        <rFont val="Verdana"/>
        <family val="2"/>
      </rPr>
      <t>No registró movimiento.</t>
    </r>
  </si>
  <si>
    <t xml:space="preserve">
REGIÓN DE DOMICILIO 
DEL PARTICIPANTE</t>
  </si>
  <si>
    <t xml:space="preserve">
Total
</t>
  </si>
  <si>
    <t xml:space="preserve">
Guión</t>
  </si>
  <si>
    <r>
      <t>Difusión e implementación</t>
    </r>
    <r>
      <rPr>
        <b/>
        <vertAlign val="superscript"/>
        <sz val="8"/>
        <color rgb="FF000000"/>
        <rFont val="Verdana"/>
        <family val="2"/>
      </rPr>
      <t>/1</t>
    </r>
  </si>
  <si>
    <r>
      <t>Producción audiovisual</t>
    </r>
    <r>
      <rPr>
        <b/>
        <vertAlign val="superscript"/>
        <sz val="8"/>
        <color rgb="FF000000"/>
        <rFont val="Verdana"/>
        <family val="2"/>
      </rPr>
      <t>/2</t>
    </r>
  </si>
  <si>
    <r>
      <t>Investigación</t>
    </r>
    <r>
      <rPr>
        <b/>
        <vertAlign val="superscript"/>
        <sz val="8"/>
        <color rgb="FF000000"/>
        <rFont val="Verdana"/>
        <family val="2"/>
      </rPr>
      <t>/3</t>
    </r>
  </si>
  <si>
    <t xml:space="preserve">
Formación</t>
  </si>
  <si>
    <t>Producción audiovisual regional</t>
  </si>
  <si>
    <t>Programa de apoyo para la participación 
en festivales y premios internacionales</t>
  </si>
  <si>
    <t>Distribución de cine nacional</t>
  </si>
  <si>
    <t>Producción audiovisual de 
largometrajes en régimen 
de coproducción</t>
  </si>
  <si>
    <t>Programa de Apoyo para 
Comisiones Fílmicas Regionales</t>
  </si>
  <si>
    <t>Programa de Apoyo para la realización de 
Encuentros Internacionales en Chile 2018-2019</t>
  </si>
  <si>
    <t>Programa de Formación para todo 
Público Convocatoria 2018-2019</t>
  </si>
  <si>
    <r>
      <t>Monto adjudicado ($)</t>
    </r>
    <r>
      <rPr>
        <b/>
        <vertAlign val="superscript"/>
        <sz val="8"/>
        <color rgb="FF000000"/>
        <rFont val="Verdana"/>
        <family val="2"/>
      </rPr>
      <t>/4</t>
    </r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</si>
  <si>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Difusión y promoción de obras audiovisuales nacionales e implementación de equipamiento se llama para este concurso difusión e implementación de equipamiento.</t>
    </r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</si>
  <si>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Producción de obras audiovisuales de largometraje y mediometraje pasó a llamarse producción audiovisual para este concurso.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</si>
  <si>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Investigación y actividades formativas en este concurso se llama investigación.</t>
    </r>
  </si>
  <si>
    <r>
      <rPr>
        <b/>
        <sz val="8"/>
        <color rgb="FF000000"/>
        <rFont val="Verdana"/>
        <family val="2"/>
      </rPr>
      <t>4</t>
    </r>
    <r>
      <rPr>
        <sz val="8"/>
        <color rgb="FF000000"/>
        <rFont val="Verdana"/>
        <family val="2"/>
      </rPr>
      <t xml:space="preserve"> Los montos corresponden a valores en pesos corrientes.</t>
    </r>
  </si>
  <si>
    <r>
      <rPr>
        <b/>
        <sz val="8"/>
        <rFont val="Verdana"/>
        <family val="2"/>
      </rPr>
      <t xml:space="preserve">5 </t>
    </r>
    <r>
      <rPr>
        <sz val="8"/>
        <rFont val="Verdana"/>
        <family val="2"/>
      </rPr>
      <t>La categoría "Otro" incluye a proyectos cuyos postulantes tienen domicilio en el extranjero y otros que según base de datos aparece sin registro de dirección.</t>
    </r>
  </si>
  <si>
    <t>- No registró movimiento.</t>
  </si>
  <si>
    <t>Circulación Nacional e Internacional</t>
  </si>
  <si>
    <t>Arquitectura</t>
  </si>
  <si>
    <t>Infraestructura Cultural</t>
  </si>
  <si>
    <t>Artesanía</t>
  </si>
  <si>
    <t>Diseño</t>
  </si>
  <si>
    <t xml:space="preserve">Fomento de las Artes Visuales </t>
  </si>
  <si>
    <t>Fomento de las Artes Escénicas</t>
  </si>
  <si>
    <t>Memoria y Derechos Humanos</t>
  </si>
  <si>
    <r>
      <t>Monto adjudicado ($)</t>
    </r>
    <r>
      <rPr>
        <b/>
        <vertAlign val="superscript"/>
        <sz val="8"/>
        <color rgb="FF000000"/>
        <rFont val="Verdana"/>
        <family val="2"/>
      </rPr>
      <t>/3</t>
    </r>
  </si>
  <si>
    <r>
      <t>Otro</t>
    </r>
    <r>
      <rPr>
        <vertAlign val="superscript"/>
        <sz val="8"/>
        <color rgb="FF000000"/>
        <rFont val="Verdana"/>
        <family val="2"/>
      </rPr>
      <t>/4</t>
    </r>
  </si>
  <si>
    <r>
      <rPr>
        <b/>
        <sz val="8"/>
        <color rgb="FF000000"/>
        <rFont val="Verdana"/>
        <family val="2"/>
      </rPr>
      <t xml:space="preserve">1 </t>
    </r>
    <r>
      <rPr>
        <sz val="8"/>
        <color rgb="FF000000"/>
        <rFont val="Verdana"/>
        <family val="2"/>
      </rPr>
      <t>Este fondo cuenta sólo con una instancia de selección nacional. Se considera la proporción poblacional de la región como criterio para la distribución regional de los seleccionados a partir de la dirección inscrita por el postulante.</t>
    </r>
  </si>
  <si>
    <r>
      <t xml:space="preserve">2 </t>
    </r>
    <r>
      <rPr>
        <sz val="8"/>
        <color rgb="FF000000"/>
        <rFont val="Verdana"/>
        <family val="2"/>
      </rPr>
      <t>El número de proyectos y de monto adjudicado por línea, corresponden a la suma total de los concursos durante el año.</t>
    </r>
  </si>
  <si>
    <r>
      <rPr>
        <b/>
        <sz val="8"/>
        <color rgb="FF000000"/>
        <rFont val="Verdana"/>
        <family val="2"/>
      </rPr>
      <t>3</t>
    </r>
    <r>
      <rPr>
        <sz val="8"/>
        <color rgb="FF000000"/>
        <rFont val="Verdana"/>
        <family val="2"/>
      </rPr>
      <t xml:space="preserve"> </t>
    </r>
    <r>
      <rPr>
        <sz val="8"/>
        <rFont val="Verdana"/>
        <family val="2"/>
      </rPr>
      <t>Los montos corresponden a valores en pesos corrientes.</t>
    </r>
  </si>
  <si>
    <r>
      <rPr>
        <b/>
        <sz val="8"/>
        <color rgb="FF000000"/>
        <rFont val="Verdana"/>
        <family val="2"/>
      </rPr>
      <t xml:space="preserve">4 </t>
    </r>
    <r>
      <rPr>
        <sz val="8"/>
        <color rgb="FF000000"/>
        <rFont val="Verdana"/>
        <family val="2"/>
      </rPr>
      <t>La categoría "Otro" incluye a proyectos cuyos postulantes tienen domicilio en el extranjero.</t>
    </r>
  </si>
  <si>
    <r>
      <rPr>
        <b/>
        <sz val="8"/>
        <color rgb="FF000000"/>
        <rFont val="Verdana"/>
        <family val="2"/>
      </rPr>
      <t>-</t>
    </r>
    <r>
      <rPr>
        <sz val="8"/>
        <color rgb="FF000000"/>
        <rFont val="Verdana"/>
        <family val="2"/>
      </rPr>
      <t xml:space="preserve"> No registró movimiento.</t>
    </r>
  </si>
  <si>
    <t>Fuente: Censo 2017</t>
  </si>
  <si>
    <t>https://www.censo2017.cl/descargas/home/sintesis-de-resultados-censo2017.pdf</t>
  </si>
  <si>
    <t>Población Censo 2017</t>
  </si>
  <si>
    <t>Total 2017</t>
  </si>
  <si>
    <t xml:space="preserve">Total </t>
  </si>
  <si>
    <t>.</t>
  </si>
  <si>
    <t>ADAIN 2020
Total 
M$</t>
  </si>
  <si>
    <t>Aporte para el Desarrollo de Actividades de Interés Nacional (ADAIN)</t>
  </si>
  <si>
    <t>Total ADAIN</t>
  </si>
  <si>
    <t>ADAIN 2020
Total
sin decimales
M$</t>
  </si>
  <si>
    <t>07 de octubre de 2020</t>
  </si>
  <si>
    <t>Volver a 
ADAIN 2020</t>
  </si>
  <si>
    <t>1. Ser beneficiaria M$</t>
  </si>
  <si>
    <t>4. Años de Acreditación M$</t>
  </si>
  <si>
    <t>5. Áreas de Acreditación M$</t>
  </si>
  <si>
    <t>6. Inverso de fondos de Cultura por Habitante
M$</t>
  </si>
  <si>
    <t>2. Matrícula Total de Pregrado
M$</t>
  </si>
  <si>
    <t>3. Matrícula Total de Postgrado
M$</t>
  </si>
  <si>
    <t>Código_DFI</t>
  </si>
  <si>
    <t>Unidad de Análisis e Información, DFI, SUBESUP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</si>
</sst>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-* #,##0_-;\-* #,##0_-;_-* &quot;-&quot;??_-;_-@_-"/>
    <numFmt numFmtId="166" formatCode="_(* #,##0.00_);_(* \(#,##0.00\);_(* &quot;-&quot;??_);_(@_)"/>
    <numFmt numFmtId="167" formatCode="_-* #,##0_-;\-* #,##0_-;_-* &quot;-&quot;_-;_-@_-"/>
    <numFmt numFmtId="168" formatCode="_(* #,##0_);_(* \(#,##0\);_(* &quot;-&quot;_);_(@_)"/>
    <numFmt numFmtId="169" formatCode="_ * #,##0.000_ ;_ * \-#,##0.000_ ;_ * &quot;-&quot;_ ;_ @_ "/>
    <numFmt numFmtId="170" formatCode="_ * #,##0.0_ ;_ * \-#,##0.0_ ;_ * &quot;-&quot;_ ;_ @_ "/>
    <numFmt numFmtId="171" formatCode="_ * #,##0.00_ ;_ * \-#,##0.00_ ;_ * &quot;-&quot;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vertAlign val="superscript"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Verdana"/>
      <family val="2"/>
    </font>
    <font>
      <sz val="8"/>
      <color rgb="FF000000"/>
      <name val="Verdana"/>
      <family val="2"/>
    </font>
    <font>
      <sz val="10"/>
      <name val="Verdana"/>
      <family val="2"/>
    </font>
    <font>
      <vertAlign val="superscript"/>
      <sz val="8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vertAlign val="superscript"/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0" fontId="26" fillId="0" borderId="0" applyNumberForma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/>
    <xf numFmtId="164" fontId="3" fillId="0" borderId="1" xfId="3" applyNumberFormat="1" applyFont="1" applyBorder="1"/>
    <xf numFmtId="41" fontId="3" fillId="0" borderId="1" xfId="0" applyNumberFormat="1" applyFont="1" applyBorder="1"/>
    <xf numFmtId="0" fontId="4" fillId="0" borderId="1" xfId="0" applyFont="1" applyBorder="1"/>
    <xf numFmtId="9" fontId="4" fillId="0" borderId="1" xfId="3" applyFont="1" applyBorder="1"/>
    <xf numFmtId="41" fontId="4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5" fillId="0" borderId="1" xfId="0" applyFont="1" applyBorder="1"/>
    <xf numFmtId="165" fontId="7" fillId="0" borderId="1" xfId="1" applyNumberFormat="1" applyFont="1" applyFill="1" applyBorder="1" applyAlignment="1"/>
    <xf numFmtId="165" fontId="6" fillId="0" borderId="1" xfId="1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41" fontId="8" fillId="0" borderId="1" xfId="0" applyNumberFormat="1" applyFont="1" applyBorder="1"/>
    <xf numFmtId="41" fontId="8" fillId="0" borderId="4" xfId="0" applyNumberFormat="1" applyFont="1" applyBorder="1"/>
    <xf numFmtId="10" fontId="8" fillId="0" borderId="1" xfId="3" applyNumberFormat="1" applyFont="1" applyBorder="1"/>
    <xf numFmtId="0" fontId="8" fillId="0" borderId="5" xfId="0" applyFont="1" applyBorder="1"/>
    <xf numFmtId="41" fontId="8" fillId="0" borderId="1" xfId="2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1" fontId="5" fillId="0" borderId="1" xfId="2" applyFont="1" applyBorder="1"/>
    <xf numFmtId="41" fontId="5" fillId="0" borderId="4" xfId="2" applyFont="1" applyBorder="1"/>
    <xf numFmtId="41" fontId="5" fillId="0" borderId="1" xfId="0" applyNumberFormat="1" applyFont="1" applyBorder="1"/>
    <xf numFmtId="41" fontId="8" fillId="0" borderId="0" xfId="0" applyNumberFormat="1" applyFont="1" applyBorder="1"/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9" fontId="8" fillId="0" borderId="1" xfId="3" applyFont="1" applyBorder="1"/>
    <xf numFmtId="41" fontId="8" fillId="0" borderId="1" xfId="3" applyNumberFormat="1" applyFont="1" applyBorder="1"/>
    <xf numFmtId="164" fontId="3" fillId="0" borderId="1" xfId="3" applyNumberFormat="1" applyFont="1" applyBorder="1" applyAlignment="1">
      <alignment horizontal="center"/>
    </xf>
    <xf numFmtId="0" fontId="9" fillId="0" borderId="0" xfId="0" applyFont="1"/>
    <xf numFmtId="0" fontId="11" fillId="0" borderId="0" xfId="4" applyFont="1" applyAlignment="1" applyProtection="1">
      <alignment vertical="center" wrapText="1" readingOrder="1"/>
      <protection locked="0"/>
    </xf>
    <xf numFmtId="0" fontId="11" fillId="0" borderId="0" xfId="4" applyFont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41" fontId="18" fillId="0" borderId="1" xfId="2" applyFont="1" applyFill="1" applyBorder="1"/>
    <xf numFmtId="10" fontId="18" fillId="0" borderId="1" xfId="3" applyNumberFormat="1" applyFont="1" applyFill="1" applyBorder="1"/>
    <xf numFmtId="0" fontId="17" fillId="0" borderId="1" xfId="0" applyFont="1" applyBorder="1"/>
    <xf numFmtId="41" fontId="17" fillId="0" borderId="1" xfId="2" applyFont="1" applyFill="1" applyBorder="1" applyAlignment="1">
      <alignment horizontal="center" vertical="center"/>
    </xf>
    <xf numFmtId="10" fontId="17" fillId="0" borderId="1" xfId="3" applyNumberFormat="1" applyFont="1" applyFill="1" applyBorder="1"/>
    <xf numFmtId="10" fontId="17" fillId="0" borderId="0" xfId="3" applyNumberFormat="1" applyFont="1" applyFill="1" applyBorder="1"/>
    <xf numFmtId="0" fontId="18" fillId="0" borderId="0" xfId="0" applyFont="1"/>
    <xf numFmtId="0" fontId="12" fillId="0" borderId="0" xfId="4" applyFont="1" applyAlignment="1" applyProtection="1">
      <alignment vertical="center" readingOrder="1"/>
      <protection locked="0"/>
    </xf>
    <xf numFmtId="0" fontId="11" fillId="0" borderId="0" xfId="4" applyFont="1" applyAlignment="1" applyProtection="1">
      <alignment vertical="center" readingOrder="1"/>
      <protection locked="0"/>
    </xf>
    <xf numFmtId="0" fontId="19" fillId="0" borderId="1" xfId="4" applyFont="1" applyBorder="1" applyAlignment="1" applyProtection="1">
      <alignment vertical="center" wrapText="1" readingOrder="1"/>
      <protection locked="0"/>
    </xf>
    <xf numFmtId="0" fontId="12" fillId="0" borderId="6" xfId="4" applyFont="1" applyBorder="1" applyAlignment="1" applyProtection="1">
      <alignment horizontal="center" vertical="center" wrapText="1" readingOrder="1"/>
      <protection locked="0"/>
    </xf>
    <xf numFmtId="0" fontId="12" fillId="0" borderId="6" xfId="4" applyFont="1" applyBorder="1" applyAlignment="1" applyProtection="1">
      <alignment horizontal="centerContinuous" vertical="center" readingOrder="1"/>
      <protection locked="0"/>
    </xf>
    <xf numFmtId="0" fontId="11" fillId="0" borderId="2" xfId="4" applyFont="1" applyBorder="1" applyAlignment="1" applyProtection="1">
      <alignment horizontal="centerContinuous" vertical="center"/>
      <protection locked="0"/>
    </xf>
    <xf numFmtId="0" fontId="12" fillId="0" borderId="6" xfId="4" applyFont="1" applyBorder="1" applyAlignment="1" applyProtection="1">
      <alignment horizontal="centerContinuous" vertical="center" wrapText="1" readingOrder="1"/>
      <protection locked="0"/>
    </xf>
    <xf numFmtId="0" fontId="15" fillId="0" borderId="7" xfId="0" applyFont="1" applyBorder="1" applyAlignment="1" applyProtection="1">
      <alignment horizontal="centerContinuous" vertical="center" wrapText="1" readingOrder="1"/>
      <protection locked="0"/>
    </xf>
    <xf numFmtId="0" fontId="20" fillId="0" borderId="8" xfId="0" applyFont="1" applyBorder="1" applyAlignment="1" applyProtection="1">
      <alignment horizontal="centerContinuous" vertical="center"/>
      <protection locked="0"/>
    </xf>
    <xf numFmtId="0" fontId="15" fillId="0" borderId="9" xfId="0" applyFont="1" applyBorder="1" applyAlignment="1" applyProtection="1">
      <alignment horizontal="centerContinuous" vertical="center" wrapText="1" readingOrder="1"/>
      <protection locked="0"/>
    </xf>
    <xf numFmtId="0" fontId="20" fillId="0" borderId="10" xfId="0" applyFont="1" applyBorder="1" applyAlignment="1" applyProtection="1">
      <alignment horizontal="centerContinuous" vertical="center"/>
      <protection locked="0"/>
    </xf>
    <xf numFmtId="0" fontId="15" fillId="0" borderId="11" xfId="0" applyFont="1" applyBorder="1" applyAlignment="1" applyProtection="1">
      <alignment horizontal="centerContinuous" vertical="center" wrapText="1"/>
      <protection locked="0"/>
    </xf>
    <xf numFmtId="0" fontId="11" fillId="0" borderId="2" xfId="4" applyFont="1" applyBorder="1" applyAlignment="1">
      <alignment horizontal="centerContinuous" vertical="center"/>
    </xf>
    <xf numFmtId="0" fontId="19" fillId="0" borderId="1" xfId="4" applyFont="1" applyBorder="1" applyAlignment="1" applyProtection="1">
      <alignment vertical="center" readingOrder="1"/>
      <protection locked="0"/>
    </xf>
    <xf numFmtId="0" fontId="12" fillId="0" borderId="1" xfId="4" applyFont="1" applyBorder="1" applyAlignment="1" applyProtection="1">
      <alignment vertical="center" readingOrder="1"/>
      <protection locked="0"/>
    </xf>
    <xf numFmtId="0" fontId="12" fillId="0" borderId="1" xfId="4" applyFont="1" applyBorder="1" applyAlignment="1" applyProtection="1">
      <alignment horizontal="center" vertical="center" readingOrder="1"/>
      <protection locked="0"/>
    </xf>
    <xf numFmtId="0" fontId="19" fillId="0" borderId="0" xfId="4" applyFont="1" applyAlignment="1" applyProtection="1">
      <alignment vertical="center" readingOrder="1"/>
      <protection locked="0"/>
    </xf>
    <xf numFmtId="41" fontId="12" fillId="0" borderId="0" xfId="5" applyNumberFormat="1" applyFont="1" applyFill="1" applyBorder="1" applyAlignment="1" applyProtection="1">
      <alignment horizontal="right" vertical="center" readingOrder="1"/>
    </xf>
    <xf numFmtId="41" fontId="12" fillId="0" borderId="0" xfId="5" applyNumberFormat="1" applyFont="1" applyFill="1" applyBorder="1" applyAlignment="1" applyProtection="1">
      <alignment horizontal="right" vertical="center" readingOrder="1"/>
      <protection locked="0"/>
    </xf>
    <xf numFmtId="0" fontId="12" fillId="0" borderId="0" xfId="4" applyFont="1" applyAlignment="1">
      <alignment vertical="center"/>
    </xf>
    <xf numFmtId="0" fontId="21" fillId="0" borderId="0" xfId="4" applyFont="1" applyAlignment="1" applyProtection="1">
      <alignment vertical="center" readingOrder="1"/>
      <protection locked="0"/>
    </xf>
    <xf numFmtId="41" fontId="11" fillId="0" borderId="0" xfId="5" applyNumberFormat="1" applyFont="1" applyFill="1" applyBorder="1" applyAlignment="1" applyProtection="1">
      <alignment horizontal="right" vertical="center" readingOrder="1"/>
      <protection locked="0"/>
    </xf>
    <xf numFmtId="41" fontId="11" fillId="0" borderId="0" xfId="4" applyNumberFormat="1" applyFont="1" applyAlignment="1">
      <alignment vertical="center"/>
    </xf>
    <xf numFmtId="0" fontId="11" fillId="0" borderId="0" xfId="4" applyFont="1" applyAlignment="1">
      <alignment horizontal="justify" vertical="center"/>
    </xf>
    <xf numFmtId="0" fontId="11" fillId="0" borderId="0" xfId="4" applyFont="1" applyAlignment="1" applyProtection="1">
      <alignment horizontal="justify" vertical="center"/>
      <protection locked="0"/>
    </xf>
    <xf numFmtId="0" fontId="11" fillId="0" borderId="0" xfId="4" applyFont="1" applyAlignment="1" applyProtection="1">
      <alignment vertical="center"/>
      <protection locked="0"/>
    </xf>
    <xf numFmtId="0" fontId="12" fillId="0" borderId="0" xfId="4" quotePrefix="1" applyFont="1" applyAlignment="1" applyProtection="1">
      <alignment vertical="center" readingOrder="1"/>
      <protection locked="0"/>
    </xf>
    <xf numFmtId="0" fontId="15" fillId="0" borderId="0" xfId="4" applyFont="1" applyAlignment="1" applyProtection="1">
      <alignment vertical="center" readingOrder="1"/>
      <protection locked="0"/>
    </xf>
    <xf numFmtId="0" fontId="20" fillId="0" borderId="0" xfId="4" applyFont="1" applyAlignment="1" applyProtection="1">
      <alignment vertical="center" readingOrder="1"/>
      <protection locked="0"/>
    </xf>
    <xf numFmtId="0" fontId="23" fillId="4" borderId="12" xfId="4" applyFont="1" applyFill="1" applyBorder="1" applyAlignment="1" applyProtection="1">
      <alignment vertical="center" wrapText="1" readingOrder="1"/>
      <protection locked="0"/>
    </xf>
    <xf numFmtId="0" fontId="15" fillId="0" borderId="1" xfId="4" applyFont="1" applyBorder="1" applyAlignment="1" applyProtection="1">
      <alignment horizontal="centerContinuous" vertical="center" readingOrder="1"/>
      <protection locked="0"/>
    </xf>
    <xf numFmtId="0" fontId="11" fillId="0" borderId="1" xfId="4" applyFont="1" applyBorder="1" applyAlignment="1" applyProtection="1">
      <alignment horizontal="centerContinuous" vertical="center"/>
      <protection locked="0"/>
    </xf>
    <xf numFmtId="0" fontId="12" fillId="0" borderId="1" xfId="4" applyFont="1" applyBorder="1" applyAlignment="1" applyProtection="1">
      <alignment horizontal="centerContinuous" vertical="center" readingOrder="1"/>
      <protection locked="0"/>
    </xf>
    <xf numFmtId="0" fontId="15" fillId="0" borderId="6" xfId="4" applyFont="1" applyBorder="1" applyAlignment="1" applyProtection="1">
      <alignment horizontal="centerContinuous" vertical="center" readingOrder="1"/>
      <protection locked="0"/>
    </xf>
    <xf numFmtId="0" fontId="23" fillId="4" borderId="4" xfId="4" applyFont="1" applyFill="1" applyBorder="1" applyAlignment="1" applyProtection="1">
      <alignment vertical="center" readingOrder="1"/>
      <protection locked="0"/>
    </xf>
    <xf numFmtId="0" fontId="15" fillId="0" borderId="1" xfId="4" applyFont="1" applyBorder="1" applyAlignment="1" applyProtection="1">
      <alignment horizontal="center" vertical="center" readingOrder="1"/>
      <protection locked="0"/>
    </xf>
    <xf numFmtId="0" fontId="23" fillId="0" borderId="0" xfId="4" applyFont="1" applyAlignment="1" applyProtection="1">
      <alignment vertical="center" readingOrder="1"/>
      <protection locked="0"/>
    </xf>
    <xf numFmtId="41" fontId="15" fillId="0" borderId="0" xfId="6" applyNumberFormat="1" applyFont="1" applyFill="1" applyBorder="1" applyAlignment="1" applyProtection="1">
      <alignment vertical="center" readingOrder="1"/>
    </xf>
    <xf numFmtId="41" fontId="15" fillId="0" borderId="0" xfId="6" applyNumberFormat="1" applyFont="1" applyFill="1" applyBorder="1" applyAlignment="1" applyProtection="1">
      <alignment horizontal="right" vertical="center" readingOrder="1"/>
    </xf>
    <xf numFmtId="0" fontId="24" fillId="0" borderId="0" xfId="4" applyFont="1" applyAlignment="1" applyProtection="1">
      <alignment vertical="center" readingOrder="1"/>
      <protection locked="0"/>
    </xf>
    <xf numFmtId="41" fontId="20" fillId="0" borderId="0" xfId="6" applyNumberFormat="1" applyFont="1" applyFill="1" applyBorder="1" applyAlignment="1" applyProtection="1">
      <alignment horizontal="right" vertical="center" readingOrder="1"/>
      <protection locked="0"/>
    </xf>
    <xf numFmtId="0" fontId="20" fillId="0" borderId="0" xfId="0" applyFont="1" applyAlignment="1" applyProtection="1">
      <alignment vertical="center" readingOrder="1"/>
      <protection locked="0"/>
    </xf>
    <xf numFmtId="0" fontId="9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readingOrder="1"/>
      <protection locked="0"/>
    </xf>
    <xf numFmtId="0" fontId="15" fillId="0" borderId="0" xfId="4" quotePrefix="1" applyFont="1" applyAlignment="1" applyProtection="1">
      <alignment vertical="center" readingOrder="1"/>
      <protection locked="0"/>
    </xf>
    <xf numFmtId="0" fontId="15" fillId="0" borderId="0" xfId="0" applyFont="1" applyAlignment="1" applyProtection="1">
      <alignment vertical="top" readingOrder="1"/>
      <protection locked="0"/>
    </xf>
    <xf numFmtId="0" fontId="10" fillId="0" borderId="0" xfId="0" applyFont="1"/>
    <xf numFmtId="0" fontId="20" fillId="0" borderId="0" xfId="0" applyFont="1" applyAlignment="1" applyProtection="1">
      <alignment vertical="top" readingOrder="1"/>
      <protection locked="0"/>
    </xf>
    <xf numFmtId="0" fontId="23" fillId="0" borderId="13" xfId="0" applyFont="1" applyBorder="1" applyAlignment="1" applyProtection="1">
      <alignment horizontal="left" vertical="center" wrapText="1" readingOrder="1"/>
      <protection locked="0"/>
    </xf>
    <xf numFmtId="0" fontId="15" fillId="0" borderId="9" xfId="0" applyFont="1" applyBorder="1" applyAlignment="1" applyProtection="1">
      <alignment horizontal="centerContinuous" vertical="center" readingOrder="1"/>
      <protection locked="0"/>
    </xf>
    <xf numFmtId="0" fontId="11" fillId="0" borderId="14" xfId="0" applyFont="1" applyBorder="1" applyAlignment="1" applyProtection="1">
      <alignment horizontal="centerContinuous" vertical="center"/>
      <protection locked="0"/>
    </xf>
    <xf numFmtId="41" fontId="12" fillId="0" borderId="1" xfId="0" applyNumberFormat="1" applyFont="1" applyBorder="1" applyAlignment="1">
      <alignment horizontal="centerContinuous" vertical="center" wrapText="1"/>
    </xf>
    <xf numFmtId="41" fontId="12" fillId="0" borderId="1" xfId="0" applyNumberFormat="1" applyFont="1" applyBorder="1" applyAlignment="1">
      <alignment horizontal="centerContinuous" vertical="center"/>
    </xf>
    <xf numFmtId="0" fontId="23" fillId="0" borderId="15" xfId="0" applyFont="1" applyBorder="1" applyAlignment="1" applyProtection="1">
      <alignment horizontal="center" vertical="top" readingOrder="1"/>
      <protection locked="0"/>
    </xf>
    <xf numFmtId="0" fontId="15" fillId="0" borderId="16" xfId="0" applyFont="1" applyBorder="1" applyAlignment="1" applyProtection="1">
      <alignment horizontal="center" vertical="center" readingOrder="1"/>
      <protection locked="0"/>
    </xf>
    <xf numFmtId="0" fontId="15" fillId="0" borderId="9" xfId="0" applyFont="1" applyBorder="1" applyAlignment="1" applyProtection="1">
      <alignment horizontal="center" vertical="center" readingOrder="1"/>
      <protection locked="0"/>
    </xf>
    <xf numFmtId="0" fontId="15" fillId="0" borderId="1" xfId="0" applyFont="1" applyBorder="1" applyAlignment="1" applyProtection="1">
      <alignment horizontal="center" vertical="center" readingOrder="1"/>
      <protection locked="0"/>
    </xf>
    <xf numFmtId="0" fontId="24" fillId="0" borderId="17" xfId="0" applyFont="1" applyBorder="1" applyAlignment="1" applyProtection="1">
      <alignment vertical="top" readingOrder="1"/>
      <protection locked="0"/>
    </xf>
    <xf numFmtId="168" fontId="15" fillId="0" borderId="17" xfId="7" applyNumberFormat="1" applyFont="1" applyFill="1" applyBorder="1" applyAlignment="1" applyProtection="1">
      <alignment vertical="top" readingOrder="1"/>
    </xf>
    <xf numFmtId="168" fontId="20" fillId="0" borderId="17" xfId="7" applyNumberFormat="1" applyFont="1" applyFill="1" applyBorder="1" applyAlignment="1" applyProtection="1">
      <alignment vertical="top" readingOrder="1"/>
      <protection locked="0"/>
    </xf>
    <xf numFmtId="168" fontId="20" fillId="0" borderId="17" xfId="7" applyNumberFormat="1" applyFont="1" applyFill="1" applyBorder="1" applyAlignment="1" applyProtection="1">
      <alignment horizontal="right" vertical="top" readingOrder="1"/>
      <protection locked="0"/>
    </xf>
    <xf numFmtId="168" fontId="10" fillId="0" borderId="0" xfId="7" applyNumberFormat="1" applyFont="1" applyFill="1" applyBorder="1" applyAlignment="1">
      <alignment horizontal="left"/>
    </xf>
    <xf numFmtId="0" fontId="20" fillId="0" borderId="17" xfId="0" applyFont="1" applyBorder="1" applyAlignment="1" applyProtection="1">
      <alignment vertical="top" readingOrder="1"/>
      <protection locked="0"/>
    </xf>
    <xf numFmtId="0" fontId="11" fillId="0" borderId="0" xfId="8" applyFont="1" applyAlignment="1">
      <alignment vertical="center"/>
    </xf>
    <xf numFmtId="0" fontId="20" fillId="0" borderId="0" xfId="8" applyFont="1" applyAlignment="1">
      <alignment vertical="center"/>
    </xf>
    <xf numFmtId="0" fontId="20" fillId="0" borderId="0" xfId="8" quotePrefix="1" applyFont="1" applyAlignment="1" applyProtection="1">
      <alignment vertical="center" readingOrder="1"/>
      <protection locked="0"/>
    </xf>
    <xf numFmtId="0" fontId="20" fillId="0" borderId="17" xfId="0" applyFont="1" applyBorder="1" applyAlignment="1" applyProtection="1">
      <alignment vertical="center" readingOrder="1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1" fillId="0" borderId="0" xfId="9" applyFont="1" applyAlignment="1">
      <alignment vertical="center"/>
    </xf>
    <xf numFmtId="0" fontId="15" fillId="0" borderId="0" xfId="9" applyFont="1" applyAlignment="1" applyProtection="1">
      <alignment vertical="center" readingOrder="1"/>
      <protection locked="0"/>
    </xf>
    <xf numFmtId="0" fontId="11" fillId="0" borderId="0" xfId="9" applyFont="1" applyAlignment="1">
      <alignment vertical="center" readingOrder="1"/>
    </xf>
    <xf numFmtId="0" fontId="20" fillId="0" borderId="0" xfId="9" applyFont="1" applyAlignment="1" applyProtection="1">
      <alignment vertical="center" readingOrder="1"/>
      <protection locked="0"/>
    </xf>
    <xf numFmtId="0" fontId="21" fillId="0" borderId="0" xfId="9" applyFont="1" applyAlignment="1">
      <alignment vertical="center"/>
    </xf>
    <xf numFmtId="0" fontId="15" fillId="4" borderId="12" xfId="9" applyFont="1" applyFill="1" applyBorder="1" applyAlignment="1" applyProtection="1">
      <alignment vertical="center" wrapText="1" readingOrder="1"/>
      <protection locked="0"/>
    </xf>
    <xf numFmtId="0" fontId="15" fillId="4" borderId="6" xfId="9" applyFont="1" applyFill="1" applyBorder="1" applyAlignment="1" applyProtection="1">
      <alignment horizontal="centerContinuous" vertical="center" readingOrder="1"/>
      <protection locked="0"/>
    </xf>
    <xf numFmtId="0" fontId="11" fillId="0" borderId="2" xfId="9" applyFont="1" applyBorder="1" applyAlignment="1" applyProtection="1">
      <alignment horizontal="centerContinuous" vertical="center"/>
      <protection locked="0"/>
    </xf>
    <xf numFmtId="0" fontId="15" fillId="0" borderId="6" xfId="0" applyFont="1" applyBorder="1" applyAlignment="1" applyProtection="1">
      <alignment horizontal="centerContinuous" vertical="center" readingOrder="1"/>
      <protection locked="0"/>
    </xf>
    <xf numFmtId="0" fontId="20" fillId="0" borderId="2" xfId="0" applyFont="1" applyBorder="1" applyAlignment="1" applyProtection="1">
      <alignment horizontal="centerContinuous" vertical="center" readingOrder="1"/>
      <protection locked="0"/>
    </xf>
    <xf numFmtId="0" fontId="20" fillId="0" borderId="2" xfId="0" applyFont="1" applyBorder="1" applyAlignment="1" applyProtection="1">
      <alignment horizontal="centerContinuous" vertical="center"/>
      <protection locked="0"/>
    </xf>
    <xf numFmtId="0" fontId="15" fillId="0" borderId="20" xfId="0" applyFont="1" applyBorder="1" applyAlignment="1" applyProtection="1">
      <alignment horizontal="centerContinuous" vertical="center" readingOrder="1"/>
      <protection locked="0"/>
    </xf>
    <xf numFmtId="0" fontId="20" fillId="0" borderId="21" xfId="0" applyFont="1" applyBorder="1" applyAlignment="1" applyProtection="1">
      <alignment horizontal="centerContinuous" vertical="center"/>
      <protection locked="0"/>
    </xf>
    <xf numFmtId="0" fontId="15" fillId="4" borderId="4" xfId="9" applyFont="1" applyFill="1" applyBorder="1" applyAlignment="1" applyProtection="1">
      <alignment vertical="center" readingOrder="1"/>
      <protection locked="0"/>
    </xf>
    <xf numFmtId="0" fontId="15" fillId="4" borderId="4" xfId="9" applyFont="1" applyFill="1" applyBorder="1" applyAlignment="1" applyProtection="1">
      <alignment horizontal="center" vertical="center" readingOrder="1"/>
      <protection locked="0"/>
    </xf>
    <xf numFmtId="0" fontId="15" fillId="0" borderId="4" xfId="9" applyFont="1" applyBorder="1" applyAlignment="1" applyProtection="1">
      <alignment horizontal="center" vertical="center" readingOrder="1"/>
      <protection locked="0"/>
    </xf>
    <xf numFmtId="0" fontId="15" fillId="0" borderId="1" xfId="9" applyFont="1" applyBorder="1" applyAlignment="1" applyProtection="1">
      <alignment horizontal="center" vertical="center" readingOrder="1"/>
      <protection locked="0"/>
    </xf>
    <xf numFmtId="3" fontId="15" fillId="0" borderId="0" xfId="9" applyNumberFormat="1" applyFont="1" applyAlignment="1" applyProtection="1">
      <alignment vertical="center" readingOrder="1"/>
      <protection locked="0"/>
    </xf>
    <xf numFmtId="41" fontId="15" fillId="0" borderId="0" xfId="6" applyNumberFormat="1" applyFont="1" applyFill="1" applyBorder="1" applyAlignment="1" applyProtection="1">
      <alignment vertical="center" readingOrder="1"/>
      <protection locked="0"/>
    </xf>
    <xf numFmtId="41" fontId="15" fillId="0" borderId="0" xfId="9" applyNumberFormat="1" applyFont="1" applyAlignment="1" applyProtection="1">
      <alignment horizontal="right" vertical="center" readingOrder="1"/>
      <protection locked="0"/>
    </xf>
    <xf numFmtId="9" fontId="21" fillId="0" borderId="0" xfId="3" applyFont="1" applyFill="1" applyBorder="1" applyAlignment="1">
      <alignment horizontal="center" vertical="center"/>
    </xf>
    <xf numFmtId="3" fontId="20" fillId="0" borderId="0" xfId="9" applyNumberFormat="1" applyFont="1" applyAlignment="1" applyProtection="1">
      <alignment vertical="center" readingOrder="1"/>
      <protection locked="0"/>
    </xf>
    <xf numFmtId="41" fontId="20" fillId="0" borderId="0" xfId="6" applyNumberFormat="1" applyFont="1" applyFill="1" applyBorder="1" applyAlignment="1">
      <alignment vertical="center"/>
    </xf>
    <xf numFmtId="41" fontId="20" fillId="0" borderId="0" xfId="9" applyNumberFormat="1" applyFont="1" applyAlignment="1" applyProtection="1">
      <alignment horizontal="right" vertical="center" readingOrder="1"/>
      <protection locked="0"/>
    </xf>
    <xf numFmtId="9" fontId="11" fillId="0" borderId="0" xfId="3" applyFont="1" applyFill="1" applyBorder="1" applyAlignment="1">
      <alignment horizontal="center" vertical="center"/>
    </xf>
    <xf numFmtId="3" fontId="11" fillId="0" borderId="0" xfId="9" applyNumberFormat="1" applyFont="1" applyAlignment="1" applyProtection="1">
      <alignment vertical="center" readingOrder="1"/>
      <protection locked="0"/>
    </xf>
    <xf numFmtId="0" fontId="11" fillId="0" borderId="0" xfId="9" applyFont="1" applyAlignment="1" applyProtection="1">
      <alignment vertical="center" readingOrder="1"/>
      <protection locked="0"/>
    </xf>
    <xf numFmtId="0" fontId="15" fillId="0" borderId="0" xfId="9" applyFont="1" applyAlignment="1" applyProtection="1">
      <alignment horizontal="justify" vertical="center" readingOrder="1"/>
      <protection locked="0"/>
    </xf>
    <xf numFmtId="0" fontId="11" fillId="0" borderId="0" xfId="9" applyFont="1" applyAlignment="1" applyProtection="1">
      <alignment horizontal="justify" vertical="center" readingOrder="1"/>
      <protection locked="0"/>
    </xf>
    <xf numFmtId="0" fontId="20" fillId="0" borderId="0" xfId="9" quotePrefix="1" applyFont="1" applyAlignment="1" applyProtection="1">
      <alignment vertical="center" readingOrder="1"/>
      <protection locked="0"/>
    </xf>
    <xf numFmtId="0" fontId="20" fillId="0" borderId="0" xfId="9" applyFont="1" applyAlignment="1" applyProtection="1">
      <alignment horizontal="justify" vertical="center" readingOrder="1"/>
      <protection locked="0"/>
    </xf>
    <xf numFmtId="0" fontId="26" fillId="0" borderId="0" xfId="10"/>
    <xf numFmtId="0" fontId="8" fillId="0" borderId="0" xfId="0" applyFont="1"/>
    <xf numFmtId="0" fontId="5" fillId="5" borderId="22" xfId="0" applyFont="1" applyFill="1" applyBorder="1" applyAlignment="1">
      <alignment horizontal="left"/>
    </xf>
    <xf numFmtId="3" fontId="2" fillId="5" borderId="22" xfId="0" applyNumberFormat="1" applyFont="1" applyFill="1" applyBorder="1" applyAlignment="1">
      <alignment wrapText="1"/>
    </xf>
    <xf numFmtId="0" fontId="8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>
      <alignment horizontal="left"/>
    </xf>
    <xf numFmtId="0" fontId="2" fillId="5" borderId="22" xfId="0" applyFont="1" applyFill="1" applyBorder="1" applyAlignment="1">
      <alignment horizontal="left"/>
    </xf>
    <xf numFmtId="3" fontId="2" fillId="5" borderId="22" xfId="0" applyNumberFormat="1" applyFont="1" applyFill="1" applyBorder="1"/>
    <xf numFmtId="169" fontId="17" fillId="0" borderId="1" xfId="2" applyNumberFormat="1" applyFont="1" applyFill="1" applyBorder="1" applyAlignment="1">
      <alignment horizontal="center" vertical="center"/>
    </xf>
    <xf numFmtId="170" fontId="5" fillId="0" borderId="1" xfId="0" applyNumberFormat="1" applyFont="1" applyBorder="1"/>
    <xf numFmtId="171" fontId="5" fillId="0" borderId="1" xfId="0" applyNumberFormat="1" applyFont="1" applyBorder="1"/>
    <xf numFmtId="171" fontId="0" fillId="0" borderId="0" xfId="0" applyNumberFormat="1"/>
    <xf numFmtId="0" fontId="27" fillId="0" borderId="0" xfId="0" applyFont="1" applyAlignment="1">
      <alignment horizontal="center"/>
    </xf>
    <xf numFmtId="171" fontId="5" fillId="0" borderId="1" xfId="0" applyNumberFormat="1" applyFont="1" applyFill="1" applyBorder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29" fillId="0" borderId="0" xfId="0" applyFont="1"/>
    <xf numFmtId="0" fontId="2" fillId="0" borderId="6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8" fillId="6" borderId="24" xfId="10" applyFont="1" applyFill="1" applyBorder="1" applyAlignment="1">
      <alignment horizontal="center" vertical="center" wrapText="1"/>
    </xf>
    <xf numFmtId="0" fontId="28" fillId="6" borderId="25" xfId="1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2" fillId="3" borderId="6" xfId="4" applyFont="1" applyFill="1" applyBorder="1" applyAlignment="1" applyProtection="1">
      <alignment horizontal="center" vertical="center" wrapText="1" readingOrder="1"/>
      <protection locked="0"/>
    </xf>
    <xf numFmtId="0" fontId="12" fillId="3" borderId="2" xfId="4" applyFont="1" applyFill="1" applyBorder="1" applyAlignment="1" applyProtection="1">
      <alignment horizontal="center" vertical="center" wrapText="1" readingOrder="1"/>
      <protection locked="0"/>
    </xf>
    <xf numFmtId="0" fontId="15" fillId="3" borderId="6" xfId="0" applyFont="1" applyFill="1" applyBorder="1" applyAlignment="1" applyProtection="1">
      <alignment horizontal="center" vertical="center" wrapText="1" readingOrder="1"/>
      <protection locked="0"/>
    </xf>
    <xf numFmtId="0" fontId="15" fillId="3" borderId="2" xfId="0" applyFont="1" applyFill="1" applyBorder="1" applyAlignment="1" applyProtection="1">
      <alignment horizontal="center" vertical="center" wrapText="1" readingOrder="1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</cellXfs>
  <cellStyles count="11">
    <cellStyle name="Hipervínculo" xfId="10" builtinId="8"/>
    <cellStyle name="Millares" xfId="1" builtinId="3"/>
    <cellStyle name="Millares [0]" xfId="2" builtinId="6"/>
    <cellStyle name="Millares [0] 3" xfId="7" xr:uid="{30E8479A-CF42-4F86-AD53-CA754816994D}"/>
    <cellStyle name="Millares 11 2" xfId="6" xr:uid="{BA752040-EA37-4653-99B2-A59C6EF96454}"/>
    <cellStyle name="Millares 5" xfId="5" xr:uid="{2259B941-45A9-4E06-B30A-C7D3F30C0E37}"/>
    <cellStyle name="Normal" xfId="0" builtinId="0"/>
    <cellStyle name="Normal 10" xfId="4" xr:uid="{7D300921-DAC1-453A-9728-162142AE5B38}"/>
    <cellStyle name="Normal 2 18" xfId="8" xr:uid="{3B13FEE2-4F80-41BA-B18B-C5C44A9C9CCA}"/>
    <cellStyle name="Normal 44" xfId="9" xr:uid="{1AF0E4D1-BACA-4BE8-9DCC-4AF02B273FC8}"/>
    <cellStyle name="Porcentaje" xfId="3" builtinId="5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42336</xdr:colOff>
      <xdr:row>0</xdr:row>
      <xdr:rowOff>21166</xdr:rowOff>
    </xdr:from>
    <xdr:to>
      <xdr:col>1</xdr:col>
      <xdr:colOff>642106</xdr:colOff>
      <xdr:row>0</xdr:row>
      <xdr:rowOff>917370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AC00FFFE-AFF8-45C1-AD7B-21148DDC05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6" y="21166"/>
          <a:ext cx="949020" cy="8962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222246</xdr:colOff>
      <xdr:row>0</xdr:row>
      <xdr:rowOff>63498</xdr:rowOff>
    </xdr:from>
    <xdr:to>
      <xdr:col>12</xdr:col>
      <xdr:colOff>709970</xdr:colOff>
      <xdr:row>0</xdr:row>
      <xdr:rowOff>486233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A9AA72-695B-467A-A41F-1C6C5C2E9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2746" y="63498"/>
          <a:ext cx="1323807" cy="4227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ricula_2019_150120_AIN-NOUC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reditaci&#243;n_IES-PED-PREG-DOC-MAG%20(31.12.2019)_AIN-NOU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cula_2019_13_08_2019_WEB"/>
      <sheetName val="Matrícula Total"/>
      <sheetName val="Acreditación Carreras"/>
      <sheetName val="Postgrado"/>
      <sheetName val="Tabla postgrado"/>
    </sheetNames>
    <sheetDataSet>
      <sheetData sheetId="0" refreshError="1"/>
      <sheetData sheetId="1">
        <row r="7">
          <cell r="B7" t="str">
            <v>UAP</v>
          </cell>
          <cell r="C7">
            <v>12943</v>
          </cell>
        </row>
        <row r="8">
          <cell r="B8" t="str">
            <v>ANT</v>
          </cell>
          <cell r="C8">
            <v>8044</v>
          </cell>
        </row>
        <row r="9">
          <cell r="B9" t="str">
            <v>ATA</v>
          </cell>
          <cell r="C9">
            <v>7342</v>
          </cell>
        </row>
        <row r="10">
          <cell r="B10" t="str">
            <v>URY</v>
          </cell>
          <cell r="C10">
            <v>290</v>
          </cell>
        </row>
        <row r="11">
          <cell r="B11" t="str">
            <v>FRO</v>
          </cell>
          <cell r="C11">
            <v>10235</v>
          </cell>
        </row>
        <row r="12">
          <cell r="B12" t="str">
            <v>ULS</v>
          </cell>
          <cell r="C12">
            <v>7606</v>
          </cell>
        </row>
        <row r="13">
          <cell r="B13" t="str">
            <v>ULA</v>
          </cell>
          <cell r="C13">
            <v>9657</v>
          </cell>
        </row>
        <row r="14">
          <cell r="B14" t="str">
            <v>MAG</v>
          </cell>
          <cell r="C14">
            <v>4273</v>
          </cell>
        </row>
        <row r="15">
          <cell r="B15" t="str">
            <v>URO</v>
          </cell>
          <cell r="C15">
            <v>2280</v>
          </cell>
        </row>
        <row r="16">
          <cell r="B16" t="str">
            <v>UPA</v>
          </cell>
          <cell r="C16">
            <v>7613</v>
          </cell>
        </row>
        <row r="17">
          <cell r="B17" t="str">
            <v>USA</v>
          </cell>
          <cell r="C17">
            <v>21141</v>
          </cell>
        </row>
        <row r="18">
          <cell r="B18" t="str">
            <v>TAL</v>
          </cell>
          <cell r="C18">
            <v>10571</v>
          </cell>
        </row>
        <row r="19">
          <cell r="B19" t="str">
            <v>UTA</v>
          </cell>
          <cell r="C19">
            <v>9171</v>
          </cell>
        </row>
        <row r="20">
          <cell r="B20" t="str">
            <v>UVA</v>
          </cell>
          <cell r="C20">
            <v>15724</v>
          </cell>
        </row>
        <row r="21">
          <cell r="B21" t="str">
            <v>UBB</v>
          </cell>
          <cell r="C21">
            <v>11885</v>
          </cell>
        </row>
        <row r="22">
          <cell r="B22" t="str">
            <v>UMC</v>
          </cell>
          <cell r="C22">
            <v>4806</v>
          </cell>
        </row>
        <row r="23">
          <cell r="B23" t="str">
            <v>UTM</v>
          </cell>
          <cell r="C23">
            <v>8590</v>
          </cell>
        </row>
      </sheetData>
      <sheetData sheetId="2" refreshError="1"/>
      <sheetData sheetId="3">
        <row r="9">
          <cell r="B9" t="str">
            <v>UAP</v>
          </cell>
          <cell r="C9">
            <v>1043</v>
          </cell>
        </row>
        <row r="10">
          <cell r="B10" t="str">
            <v>ANT</v>
          </cell>
          <cell r="C10">
            <v>255</v>
          </cell>
        </row>
        <row r="11">
          <cell r="B11" t="str">
            <v>ATA</v>
          </cell>
          <cell r="C11">
            <v>48</v>
          </cell>
        </row>
        <row r="12">
          <cell r="B12" t="str">
            <v>FRO</v>
          </cell>
          <cell r="C12">
            <v>781</v>
          </cell>
        </row>
        <row r="13">
          <cell r="B13" t="str">
            <v>ULS</v>
          </cell>
          <cell r="C13">
            <v>172</v>
          </cell>
        </row>
        <row r="14">
          <cell r="B14" t="str">
            <v>ULA</v>
          </cell>
          <cell r="C14">
            <v>93</v>
          </cell>
        </row>
        <row r="15">
          <cell r="B15" t="str">
            <v>MAG</v>
          </cell>
          <cell r="C15">
            <v>42</v>
          </cell>
        </row>
        <row r="16">
          <cell r="B16" t="str">
            <v>UPA</v>
          </cell>
          <cell r="C16">
            <v>354</v>
          </cell>
        </row>
        <row r="17">
          <cell r="B17" t="str">
            <v>USA</v>
          </cell>
          <cell r="C17">
            <v>1279</v>
          </cell>
        </row>
        <row r="18">
          <cell r="B18" t="str">
            <v>TAL</v>
          </cell>
          <cell r="C18">
            <v>1037</v>
          </cell>
        </row>
        <row r="19">
          <cell r="B19" t="str">
            <v>UTA</v>
          </cell>
          <cell r="C19">
            <v>69</v>
          </cell>
        </row>
        <row r="20">
          <cell r="B20" t="str">
            <v>UVA</v>
          </cell>
          <cell r="C20">
            <v>915</v>
          </cell>
        </row>
        <row r="21">
          <cell r="B21" t="str">
            <v>UBB</v>
          </cell>
          <cell r="C21">
            <v>361</v>
          </cell>
        </row>
        <row r="22">
          <cell r="B22" t="str">
            <v>UMC</v>
          </cell>
          <cell r="C22">
            <v>163</v>
          </cell>
        </row>
        <row r="23">
          <cell r="B23" t="str">
            <v>UTM</v>
          </cell>
          <cell r="C23">
            <v>32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"/>
      <sheetName val="Áreas Acreditación"/>
      <sheetName val="Años Acreditación"/>
      <sheetName val="PED"/>
      <sheetName val="O_PREG"/>
      <sheetName val="DOC"/>
      <sheetName val="MAG"/>
    </sheetNames>
    <sheetDataSet>
      <sheetData sheetId="0" refreshError="1"/>
      <sheetData sheetId="1">
        <row r="5">
          <cell r="B5" t="str">
            <v>UAP</v>
          </cell>
          <cell r="C5">
            <v>1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3</v>
          </cell>
        </row>
        <row r="6">
          <cell r="B6" t="str">
            <v>ANT</v>
          </cell>
          <cell r="C6">
            <v>1</v>
          </cell>
          <cell r="D6">
            <v>1</v>
          </cell>
          <cell r="E6">
            <v>1</v>
          </cell>
          <cell r="F6">
            <v>0</v>
          </cell>
          <cell r="G6">
            <v>1</v>
          </cell>
          <cell r="H6">
            <v>4</v>
          </cell>
        </row>
        <row r="7">
          <cell r="B7" t="str">
            <v>ATA</v>
          </cell>
          <cell r="C7">
            <v>1</v>
          </cell>
          <cell r="D7">
            <v>1</v>
          </cell>
          <cell r="E7">
            <v>1</v>
          </cell>
          <cell r="F7">
            <v>0</v>
          </cell>
          <cell r="G7">
            <v>1</v>
          </cell>
          <cell r="H7">
            <v>4</v>
          </cell>
        </row>
        <row r="8">
          <cell r="B8" t="str">
            <v>FRO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5</v>
          </cell>
        </row>
        <row r="9">
          <cell r="B9" t="str">
            <v>ULS</v>
          </cell>
          <cell r="C9">
            <v>1</v>
          </cell>
          <cell r="D9">
            <v>1</v>
          </cell>
          <cell r="E9">
            <v>1</v>
          </cell>
          <cell r="F9">
            <v>0</v>
          </cell>
          <cell r="G9">
            <v>1</v>
          </cell>
          <cell r="H9">
            <v>4</v>
          </cell>
        </row>
        <row r="10">
          <cell r="B10" t="str">
            <v>ULA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1</v>
          </cell>
          <cell r="H10">
            <v>3</v>
          </cell>
        </row>
        <row r="11">
          <cell r="B11" t="str">
            <v>MAG</v>
          </cell>
          <cell r="C11">
            <v>1</v>
          </cell>
          <cell r="D11">
            <v>1</v>
          </cell>
          <cell r="E11">
            <v>1</v>
          </cell>
          <cell r="F11">
            <v>0</v>
          </cell>
          <cell r="G11">
            <v>1</v>
          </cell>
          <cell r="H11">
            <v>4</v>
          </cell>
        </row>
        <row r="12">
          <cell r="B12" t="str">
            <v>UPA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1</v>
          </cell>
          <cell r="H12">
            <v>3</v>
          </cell>
        </row>
        <row r="13">
          <cell r="B13" t="str">
            <v>USA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5</v>
          </cell>
        </row>
        <row r="14">
          <cell r="B14" t="str">
            <v>TAL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5</v>
          </cell>
        </row>
        <row r="15">
          <cell r="B15" t="str">
            <v>UTA</v>
          </cell>
          <cell r="C15">
            <v>1</v>
          </cell>
          <cell r="D15">
            <v>1</v>
          </cell>
          <cell r="E15">
            <v>1</v>
          </cell>
          <cell r="F15">
            <v>0</v>
          </cell>
          <cell r="G15">
            <v>1</v>
          </cell>
          <cell r="H15">
            <v>4</v>
          </cell>
        </row>
        <row r="16">
          <cell r="B16" t="str">
            <v>UVA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5</v>
          </cell>
        </row>
        <row r="17">
          <cell r="B17" t="str">
            <v>UBB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5</v>
          </cell>
        </row>
        <row r="18">
          <cell r="B18" t="str">
            <v>UMC</v>
          </cell>
          <cell r="C18">
            <v>1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3</v>
          </cell>
        </row>
        <row r="19">
          <cell r="B19" t="str">
            <v>UTM</v>
          </cell>
          <cell r="C19">
            <v>1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3</v>
          </cell>
        </row>
      </sheetData>
      <sheetData sheetId="2">
        <row r="5">
          <cell r="B5" t="str">
            <v>UAP</v>
          </cell>
          <cell r="C5">
            <v>4</v>
          </cell>
        </row>
        <row r="6">
          <cell r="B6" t="str">
            <v>ANT</v>
          </cell>
          <cell r="C6">
            <v>5</v>
          </cell>
        </row>
        <row r="7">
          <cell r="B7" t="str">
            <v>ATA</v>
          </cell>
          <cell r="C7">
            <v>3</v>
          </cell>
        </row>
        <row r="8">
          <cell r="B8" t="str">
            <v>FRO</v>
          </cell>
          <cell r="C8">
            <v>6</v>
          </cell>
        </row>
        <row r="9">
          <cell r="B9" t="str">
            <v>ULS</v>
          </cell>
          <cell r="C9">
            <v>4</v>
          </cell>
        </row>
        <row r="10">
          <cell r="B10" t="str">
            <v>ULA</v>
          </cell>
          <cell r="C10">
            <v>4</v>
          </cell>
        </row>
        <row r="11">
          <cell r="B11" t="str">
            <v>MAG</v>
          </cell>
          <cell r="C11">
            <v>4</v>
          </cell>
        </row>
        <row r="12">
          <cell r="B12" t="str">
            <v>UPA</v>
          </cell>
          <cell r="C12">
            <v>5</v>
          </cell>
        </row>
        <row r="13">
          <cell r="B13" t="str">
            <v>USA</v>
          </cell>
          <cell r="C13">
            <v>6</v>
          </cell>
        </row>
        <row r="14">
          <cell r="B14" t="str">
            <v>TAL</v>
          </cell>
          <cell r="C14">
            <v>6</v>
          </cell>
        </row>
        <row r="15">
          <cell r="B15" t="str">
            <v>UTA</v>
          </cell>
          <cell r="C15">
            <v>5</v>
          </cell>
        </row>
        <row r="16">
          <cell r="B16" t="str">
            <v>UVA</v>
          </cell>
          <cell r="C16">
            <v>5</v>
          </cell>
        </row>
        <row r="17">
          <cell r="B17" t="str">
            <v>UBB</v>
          </cell>
          <cell r="C17">
            <v>5</v>
          </cell>
        </row>
        <row r="18">
          <cell r="B18" t="str">
            <v>UMC</v>
          </cell>
          <cell r="C18">
            <v>3</v>
          </cell>
        </row>
        <row r="19">
          <cell r="B19" t="str">
            <v>UTM</v>
          </cell>
          <cell r="C19">
            <v>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o2017.cl/descargas/home/sintesis-de-resultados-censo20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7090-A3C7-43D2-A5F7-71CDAD3C9810}">
  <dimension ref="A1:L40"/>
  <sheetViews>
    <sheetView tabSelected="1" zoomScale="90" zoomScaleNormal="90" workbookViewId="0">
      <selection activeCell="H7" sqref="H7"/>
    </sheetView>
  </sheetViews>
  <sheetFormatPr baseColWidth="10" defaultRowHeight="15" x14ac:dyDescent="0.25"/>
  <cols>
    <col min="1" max="1" width="5.28515625" customWidth="1"/>
    <col min="2" max="2" width="26.85546875" customWidth="1"/>
    <col min="6" max="6" width="11.42578125" customWidth="1"/>
    <col min="10" max="10" width="12.7109375" bestFit="1" customWidth="1"/>
    <col min="12" max="12" width="12.5703125" bestFit="1" customWidth="1"/>
  </cols>
  <sheetData>
    <row r="1" spans="1:4" ht="74.25" customHeight="1" x14ac:dyDescent="0.25"/>
    <row r="2" spans="1:4" ht="17.25" x14ac:dyDescent="0.3">
      <c r="A2" s="165" t="s">
        <v>181</v>
      </c>
    </row>
    <row r="3" spans="1:4" ht="17.25" x14ac:dyDescent="0.3">
      <c r="A3" s="165" t="s">
        <v>12</v>
      </c>
    </row>
    <row r="4" spans="1:4" x14ac:dyDescent="0.25">
      <c r="A4" s="163" t="s">
        <v>193</v>
      </c>
    </row>
    <row r="5" spans="1:4" x14ac:dyDescent="0.25">
      <c r="A5" s="164" t="s">
        <v>184</v>
      </c>
      <c r="B5" s="162"/>
    </row>
    <row r="6" spans="1:4" ht="6" customHeight="1" x14ac:dyDescent="0.25"/>
    <row r="7" spans="1:4" ht="24.75" x14ac:dyDescent="0.25">
      <c r="B7" s="7" t="s">
        <v>13</v>
      </c>
      <c r="C7" s="11" t="s">
        <v>16</v>
      </c>
    </row>
    <row r="8" spans="1:4" x14ac:dyDescent="0.25">
      <c r="B8" s="1" t="s">
        <v>14</v>
      </c>
      <c r="C8" s="9">
        <v>3447360</v>
      </c>
    </row>
    <row r="9" spans="1:4" x14ac:dyDescent="0.25">
      <c r="B9" s="1" t="s">
        <v>15</v>
      </c>
      <c r="C9" s="9">
        <v>0</v>
      </c>
    </row>
    <row r="10" spans="1:4" x14ac:dyDescent="0.25">
      <c r="B10" s="8" t="s">
        <v>182</v>
      </c>
      <c r="C10" s="10">
        <f>SUM(C8:C9)</f>
        <v>3447360</v>
      </c>
    </row>
    <row r="11" spans="1:4" ht="7.5" customHeight="1" x14ac:dyDescent="0.25"/>
    <row r="12" spans="1:4" x14ac:dyDescent="0.25">
      <c r="B12" s="7" t="s">
        <v>0</v>
      </c>
      <c r="C12" s="7" t="s">
        <v>1</v>
      </c>
      <c r="D12" s="7" t="s">
        <v>2</v>
      </c>
    </row>
    <row r="13" spans="1:4" x14ac:dyDescent="0.25">
      <c r="B13" s="1" t="s">
        <v>3</v>
      </c>
      <c r="C13" s="2">
        <v>0.4</v>
      </c>
      <c r="D13" s="3">
        <f t="shared" ref="D13:D18" si="0">$C$10*C13</f>
        <v>1378944</v>
      </c>
    </row>
    <row r="14" spans="1:4" x14ac:dyDescent="0.25">
      <c r="B14" s="1" t="s">
        <v>4</v>
      </c>
      <c r="C14" s="2">
        <v>0.15</v>
      </c>
      <c r="D14" s="3">
        <f t="shared" si="0"/>
        <v>517104</v>
      </c>
    </row>
    <row r="15" spans="1:4" x14ac:dyDescent="0.25">
      <c r="B15" s="1" t="s">
        <v>5</v>
      </c>
      <c r="C15" s="2">
        <v>0.1</v>
      </c>
      <c r="D15" s="3">
        <f t="shared" si="0"/>
        <v>344736</v>
      </c>
    </row>
    <row r="16" spans="1:4" x14ac:dyDescent="0.25">
      <c r="B16" s="1" t="s">
        <v>6</v>
      </c>
      <c r="C16" s="2">
        <v>2.5000000000000001E-2</v>
      </c>
      <c r="D16" s="3">
        <f t="shared" si="0"/>
        <v>86184</v>
      </c>
    </row>
    <row r="17" spans="1:12" x14ac:dyDescent="0.25">
      <c r="B17" s="1" t="s">
        <v>7</v>
      </c>
      <c r="C17" s="2">
        <v>2.5000000000000001E-2</v>
      </c>
      <c r="D17" s="3">
        <f t="shared" si="0"/>
        <v>86184</v>
      </c>
    </row>
    <row r="18" spans="1:12" x14ac:dyDescent="0.25">
      <c r="B18" s="1" t="s">
        <v>8</v>
      </c>
      <c r="C18" s="2">
        <v>0.3</v>
      </c>
      <c r="D18" s="3">
        <f t="shared" si="0"/>
        <v>1034208</v>
      </c>
    </row>
    <row r="19" spans="1:12" x14ac:dyDescent="0.25">
      <c r="B19" s="4" t="s">
        <v>9</v>
      </c>
      <c r="C19" s="5">
        <f>SUM(C13:C18)</f>
        <v>1</v>
      </c>
      <c r="D19" s="6">
        <f>SUM(D13:D18)</f>
        <v>3447360</v>
      </c>
    </row>
    <row r="20" spans="1:12" ht="10.5" customHeight="1" x14ac:dyDescent="0.25"/>
    <row r="21" spans="1:12" x14ac:dyDescent="0.25">
      <c r="D21" s="32">
        <v>0.4</v>
      </c>
      <c r="E21" s="32">
        <v>0.15</v>
      </c>
      <c r="F21" s="32">
        <v>0.1</v>
      </c>
      <c r="G21" s="32">
        <v>2.5000000000000001E-2</v>
      </c>
      <c r="H21" s="32">
        <v>2.5000000000000001E-2</v>
      </c>
      <c r="I21" s="32">
        <v>0.3</v>
      </c>
    </row>
    <row r="22" spans="1:12" ht="60" x14ac:dyDescent="0.25">
      <c r="A22" s="20" t="s">
        <v>34</v>
      </c>
      <c r="B22" s="20" t="s">
        <v>10</v>
      </c>
      <c r="C22" s="20" t="s">
        <v>192</v>
      </c>
      <c r="D22" s="21" t="s">
        <v>186</v>
      </c>
      <c r="E22" s="21" t="s">
        <v>190</v>
      </c>
      <c r="F22" s="21" t="s">
        <v>191</v>
      </c>
      <c r="G22" s="21" t="s">
        <v>187</v>
      </c>
      <c r="H22" s="21" t="s">
        <v>188</v>
      </c>
      <c r="I22" s="21" t="s">
        <v>189</v>
      </c>
      <c r="J22" s="21" t="s">
        <v>180</v>
      </c>
      <c r="K22" s="21" t="s">
        <v>183</v>
      </c>
    </row>
    <row r="23" spans="1:12" x14ac:dyDescent="0.25">
      <c r="A23" s="12">
        <v>1</v>
      </c>
      <c r="B23" s="14" t="s">
        <v>17</v>
      </c>
      <c r="C23" s="18" t="s">
        <v>35</v>
      </c>
      <c r="D23" s="19">
        <f>VLOOKUP(C23,'1.Ser Beneficiaria'!$C$5:$D$21,2,0)</f>
        <v>81114.352941176476</v>
      </c>
      <c r="E23" s="19">
        <f>VLOOKUP(C23,'2.Matrícula Pregrado'!$C$5:$F$21,4,0)</f>
        <v>35922.129604195281</v>
      </c>
      <c r="F23" s="19">
        <f>VLOOKUP(C23,'3.Matrícula Postgrado'!$C$5:$F$21,4,0)</f>
        <v>53806.627332931967</v>
      </c>
      <c r="G23" s="19">
        <f>VLOOKUP(C23,'4.Años Acreditación'!$C$5:$F$21,4,0)</f>
        <v>7494.260869565217</v>
      </c>
      <c r="H23" s="19">
        <f>IFERROR(VLOOKUP(C23,'5.Áreas Acreditación'!$C$5:$F$21,4,0),0)</f>
        <v>7182</v>
      </c>
      <c r="I23" s="19">
        <f>VLOOKUP(C23,'6.Fondo Cultura por habitante'!$C$5:$G$21,5,0)</f>
        <v>127996.42896115784</v>
      </c>
      <c r="J23" s="158">
        <f>SUM(D23:I23)</f>
        <v>313515.79970902676</v>
      </c>
      <c r="K23" s="157">
        <f>ROUND(J23,0)</f>
        <v>313516</v>
      </c>
      <c r="L23" s="159"/>
    </row>
    <row r="24" spans="1:12" x14ac:dyDescent="0.25">
      <c r="A24" s="12">
        <v>2</v>
      </c>
      <c r="B24" s="13" t="s">
        <v>18</v>
      </c>
      <c r="C24" s="18" t="s">
        <v>36</v>
      </c>
      <c r="D24" s="19">
        <f>VLOOKUP(C24,'1.Ser Beneficiaria'!$C$5:$D$21,2,0)</f>
        <v>81114.352941176476</v>
      </c>
      <c r="E24" s="19">
        <f>VLOOKUP(C24,'2.Matrícula Pregrado'!$C$5:$F$21,4,0)</f>
        <v>43982.605568735169</v>
      </c>
      <c r="F24" s="19">
        <f>VLOOKUP(C24,'3.Matrícula Postgrado'!$C$5:$F$21,4,0)</f>
        <v>54117.948223961466</v>
      </c>
      <c r="G24" s="19">
        <f>VLOOKUP(C24,'4.Años Acreditación'!$C$5:$F$21,4,0)</f>
        <v>4996.173913043478</v>
      </c>
      <c r="H24" s="19">
        <f>IFERROR(VLOOKUP(C24,'5.Áreas Acreditación'!$C$5:$F$21,4,0),0)</f>
        <v>4309.2</v>
      </c>
      <c r="I24" s="19">
        <f>VLOOKUP(C24,'6.Fondo Cultura por habitante'!$C$5:$G$21,5,0)</f>
        <v>90829.317776049618</v>
      </c>
      <c r="J24" s="158">
        <f t="shared" ref="J24:J39" si="1">SUM(D24:I24)</f>
        <v>279349.5984229662</v>
      </c>
      <c r="K24" s="157">
        <f t="shared" ref="K24:K39" si="2">ROUND(J24,0)</f>
        <v>279350</v>
      </c>
      <c r="L24" s="159"/>
    </row>
    <row r="25" spans="1:12" x14ac:dyDescent="0.25">
      <c r="A25" s="12">
        <v>3</v>
      </c>
      <c r="B25" s="13" t="s">
        <v>19</v>
      </c>
      <c r="C25" s="18" t="s">
        <v>37</v>
      </c>
      <c r="D25" s="19">
        <f>VLOOKUP(C25,'1.Ser Beneficiaria'!$C$5:$D$21,2,0)</f>
        <v>81114.352941176476</v>
      </c>
      <c r="E25" s="19">
        <f>VLOOKUP(C25,'2.Matrícula Pregrado'!$C$5:$F$21,4,0)</f>
        <v>34780.342115120489</v>
      </c>
      <c r="F25" s="19">
        <f>VLOOKUP(C25,'3.Matrícula Postgrado'!$C$5:$F$21,4,0)</f>
        <v>40523.602649006622</v>
      </c>
      <c r="G25" s="19">
        <f>VLOOKUP(C25,'4.Años Acreditación'!$C$5:$F$21,4,0)</f>
        <v>7494.260869565217</v>
      </c>
      <c r="H25" s="19">
        <f>IFERROR(VLOOKUP(C25,'5.Áreas Acreditación'!$C$5:$F$21,4,0),0)</f>
        <v>7182</v>
      </c>
      <c r="I25" s="19">
        <f>VLOOKUP(C25,'6.Fondo Cultura por habitante'!$C$5:$G$21,5,0)</f>
        <v>96528.030188919744</v>
      </c>
      <c r="J25" s="158">
        <f t="shared" si="1"/>
        <v>267622.58876378858</v>
      </c>
      <c r="K25" s="157">
        <f t="shared" si="2"/>
        <v>267623</v>
      </c>
      <c r="L25" s="159"/>
    </row>
    <row r="26" spans="1:12" x14ac:dyDescent="0.25">
      <c r="A26" s="12">
        <v>4</v>
      </c>
      <c r="B26" s="13" t="s">
        <v>20</v>
      </c>
      <c r="C26" s="18" t="s">
        <v>38</v>
      </c>
      <c r="D26" s="19">
        <f>VLOOKUP(C26,'1.Ser Beneficiaria'!$C$5:$D$21,2,0)</f>
        <v>81114.352941176476</v>
      </c>
      <c r="E26" s="19">
        <f>VLOOKUP(C26,'2.Matrícula Pregrado'!$C$5:$F$21,4,0)</f>
        <v>40387.334248969913</v>
      </c>
      <c r="F26" s="19">
        <f>VLOOKUP(C26,'3.Matrícula Postgrado'!$C$5:$F$21,4,0)</f>
        <v>18731.140276941602</v>
      </c>
      <c r="G26" s="19">
        <f>VLOOKUP(C26,'4.Años Acreditación'!$C$5:$F$21,4,0)</f>
        <v>6245.217391304348</v>
      </c>
      <c r="H26" s="19">
        <f>IFERROR(VLOOKUP(C26,'5.Áreas Acreditación'!$C$5:$F$21,4,0),0)</f>
        <v>7182</v>
      </c>
      <c r="I26" s="19">
        <f>VLOOKUP(C26,'6.Fondo Cultura por habitante'!$C$5:$G$21,5,0)</f>
        <v>93683.789206800197</v>
      </c>
      <c r="J26" s="158">
        <f t="shared" si="1"/>
        <v>247343.83406519255</v>
      </c>
      <c r="K26" s="157">
        <f t="shared" si="2"/>
        <v>247344</v>
      </c>
      <c r="L26" s="159"/>
    </row>
    <row r="27" spans="1:12" x14ac:dyDescent="0.25">
      <c r="A27" s="12">
        <v>5</v>
      </c>
      <c r="B27" s="13" t="s">
        <v>21</v>
      </c>
      <c r="C27" s="18" t="s">
        <v>39</v>
      </c>
      <c r="D27" s="19">
        <f>VLOOKUP(C27,'1.Ser Beneficiaria'!$C$5:$D$21,2,0)</f>
        <v>81114.352941176476</v>
      </c>
      <c r="E27" s="19">
        <f>VLOOKUP(C27,'2.Matrícula Pregrado'!$C$5:$F$21,4,0)</f>
        <v>71840.861031339737</v>
      </c>
      <c r="F27" s="19">
        <f>VLOOKUP(C27,'3.Matrícula Postgrado'!$C$5:$F$21,4,0)</f>
        <v>66363.236604455145</v>
      </c>
      <c r="G27" s="19">
        <f>VLOOKUP(C27,'4.Años Acreditación'!$C$5:$F$21,4,0)</f>
        <v>7494.260869565217</v>
      </c>
      <c r="H27" s="19">
        <f>IFERROR(VLOOKUP(C27,'5.Áreas Acreditación'!$C$5:$F$21,4,0),0)</f>
        <v>7182</v>
      </c>
      <c r="I27" s="19">
        <f>VLOOKUP(C27,'6.Fondo Cultura por habitante'!$C$5:$G$21,5,0)</f>
        <v>11413.120266271375</v>
      </c>
      <c r="J27" s="158">
        <f t="shared" si="1"/>
        <v>245407.83171280794</v>
      </c>
      <c r="K27" s="157">
        <f t="shared" si="2"/>
        <v>245408</v>
      </c>
      <c r="L27" s="159"/>
    </row>
    <row r="28" spans="1:12" x14ac:dyDescent="0.25">
      <c r="A28" s="12">
        <v>6</v>
      </c>
      <c r="B28" s="13" t="s">
        <v>22</v>
      </c>
      <c r="C28" s="18" t="s">
        <v>40</v>
      </c>
      <c r="D28" s="19">
        <f>VLOOKUP(C28,'1.Ser Beneficiaria'!$C$5:$D$21,2,0)</f>
        <v>81114.352941176476</v>
      </c>
      <c r="E28" s="19">
        <f>VLOOKUP(C28,'2.Matrícula Pregrado'!$C$5:$F$21,4,0)</f>
        <v>27334.936196778624</v>
      </c>
      <c r="F28" s="19">
        <f>VLOOKUP(C28,'3.Matrícula Postgrado'!$C$5:$F$21,4,0)</f>
        <v>13231.137868753764</v>
      </c>
      <c r="G28" s="19">
        <f>VLOOKUP(C28,'4.Años Acreditación'!$C$5:$F$21,4,0)</f>
        <v>6245.217391304348</v>
      </c>
      <c r="H28" s="19">
        <f>IFERROR(VLOOKUP(C28,'5.Áreas Acreditación'!$C$5:$F$21,4,0),0)</f>
        <v>5745.6</v>
      </c>
      <c r="I28" s="19">
        <f>VLOOKUP(C28,'6.Fondo Cultura por habitante'!$C$5:$G$21,5,0)</f>
        <v>102338.82313397838</v>
      </c>
      <c r="J28" s="158">
        <f t="shared" si="1"/>
        <v>236010.0675319916</v>
      </c>
      <c r="K28" s="157">
        <f t="shared" si="2"/>
        <v>236010</v>
      </c>
      <c r="L28" s="159"/>
    </row>
    <row r="29" spans="1:12" x14ac:dyDescent="0.25">
      <c r="A29" s="12">
        <v>7</v>
      </c>
      <c r="B29" s="13" t="s">
        <v>23</v>
      </c>
      <c r="C29" s="18" t="s">
        <v>41</v>
      </c>
      <c r="D29" s="19">
        <f>VLOOKUP(C29,'1.Ser Beneficiaria'!$C$5:$D$21,2,0)</f>
        <v>81114.352941176476</v>
      </c>
      <c r="E29" s="19">
        <f>VLOOKUP(C29,'2.Matrícula Pregrado'!$C$5:$F$21,4,0)</f>
        <v>25846.534648520414</v>
      </c>
      <c r="F29" s="19">
        <f>VLOOKUP(C29,'3.Matrícula Postgrado'!$C$5:$F$21,4,0)</f>
        <v>8924.5322095123411</v>
      </c>
      <c r="G29" s="19">
        <f>VLOOKUP(C29,'4.Años Acreditación'!$C$5:$F$21,4,0)</f>
        <v>4996.173913043478</v>
      </c>
      <c r="H29" s="19">
        <f>IFERROR(VLOOKUP(C29,'5.Áreas Acreditación'!$C$5:$F$21,4,0),0)</f>
        <v>5745.6</v>
      </c>
      <c r="I29" s="19">
        <f>VLOOKUP(C29,'6.Fondo Cultura por habitante'!$C$5:$G$21,5,0)</f>
        <v>94256.169802643999</v>
      </c>
      <c r="J29" s="158">
        <f t="shared" si="1"/>
        <v>220883.36351489672</v>
      </c>
      <c r="K29" s="157">
        <f t="shared" si="2"/>
        <v>220883</v>
      </c>
      <c r="L29" s="159"/>
    </row>
    <row r="30" spans="1:12" x14ac:dyDescent="0.25">
      <c r="A30" s="12">
        <v>8</v>
      </c>
      <c r="B30" s="13" t="s">
        <v>24</v>
      </c>
      <c r="C30" s="18" t="s">
        <v>42</v>
      </c>
      <c r="D30" s="19">
        <f>VLOOKUP(C30,'1.Ser Beneficiaria'!$C$5:$D$21,2,0)</f>
        <v>81114.352941176476</v>
      </c>
      <c r="E30" s="19">
        <f>VLOOKUP(C30,'2.Matrícula Pregrado'!$C$5:$F$21,4,0)</f>
        <v>53432.935947059552</v>
      </c>
      <c r="F30" s="19">
        <f>VLOOKUP(C30,'3.Matrícula Postgrado'!$C$5:$F$21,4,0)</f>
        <v>47476.43588199879</v>
      </c>
      <c r="G30" s="19">
        <f>VLOOKUP(C30,'4.Años Acreditación'!$C$5:$F$21,4,0)</f>
        <v>6245.217391304348</v>
      </c>
      <c r="H30" s="19">
        <f>IFERROR(VLOOKUP(C30,'5.Áreas Acreditación'!$C$5:$F$21,4,0),0)</f>
        <v>7182</v>
      </c>
      <c r="I30" s="19">
        <f>VLOOKUP(C30,'6.Fondo Cultura por habitante'!$C$5:$G$21,5,0)</f>
        <v>20072.614310186309</v>
      </c>
      <c r="J30" s="161">
        <f t="shared" si="1"/>
        <v>215523.55647172549</v>
      </c>
      <c r="K30" s="157">
        <v>215523</v>
      </c>
      <c r="L30" s="159"/>
    </row>
    <row r="31" spans="1:12" x14ac:dyDescent="0.25">
      <c r="A31" s="12">
        <v>9</v>
      </c>
      <c r="B31" s="13" t="s">
        <v>25</v>
      </c>
      <c r="C31" s="18" t="s">
        <v>43</v>
      </c>
      <c r="D31" s="19">
        <f>VLOOKUP(C31,'1.Ser Beneficiaria'!$C$5:$D$21,2,0)</f>
        <v>81114.352941176476</v>
      </c>
      <c r="E31" s="19">
        <f>VLOOKUP(C31,'2.Matrícula Pregrado'!$C$5:$F$21,4,0)</f>
        <v>7747.8436758646521</v>
      </c>
      <c r="F31" s="19">
        <f>VLOOKUP(C31,'3.Matrícula Postgrado'!$C$5:$F$21,4,0)</f>
        <v>0</v>
      </c>
      <c r="G31" s="19">
        <f>VLOOKUP(C31,'4.Años Acreditación'!$C$5:$F$21,4,0)</f>
        <v>0</v>
      </c>
      <c r="H31" s="19">
        <f>IFERROR(VLOOKUP(C31,'5.Áreas Acreditación'!$C$5:$F$21,4,0),0)</f>
        <v>0</v>
      </c>
      <c r="I31" s="19">
        <f>VLOOKUP(C31,'6.Fondo Cultura por habitante'!$C$5:$G$21,5,0)</f>
        <v>120981.235136074</v>
      </c>
      <c r="J31" s="161">
        <f t="shared" si="1"/>
        <v>209843.43175311515</v>
      </c>
      <c r="K31" s="157">
        <f t="shared" si="2"/>
        <v>209843</v>
      </c>
      <c r="L31" s="159"/>
    </row>
    <row r="32" spans="1:12" x14ac:dyDescent="0.25">
      <c r="A32" s="12">
        <v>10</v>
      </c>
      <c r="B32" s="13" t="s">
        <v>26</v>
      </c>
      <c r="C32" s="18" t="s">
        <v>44</v>
      </c>
      <c r="D32" s="19">
        <f>VLOOKUP(C32,'1.Ser Beneficiaria'!$C$5:$D$21,2,0)</f>
        <v>81114.352941176476</v>
      </c>
      <c r="E32" s="19">
        <f>VLOOKUP(C32,'2.Matrícula Pregrado'!$C$5:$F$21,4,0)</f>
        <v>32816.195779747788</v>
      </c>
      <c r="F32" s="19">
        <f>VLOOKUP(C32,'3.Matrícula Postgrado'!$C$5:$F$21,4,0)</f>
        <v>4825.4738109572545</v>
      </c>
      <c r="G32" s="19">
        <f>VLOOKUP(C32,'4.Años Acreditación'!$C$5:$F$21,4,0)</f>
        <v>4996.173913043478</v>
      </c>
      <c r="H32" s="19">
        <f>IFERROR(VLOOKUP(C32,'5.Áreas Acreditación'!$C$5:$F$21,4,0),0)</f>
        <v>4309.2</v>
      </c>
      <c r="I32" s="19">
        <f>VLOOKUP(C32,'6.Fondo Cultura por habitante'!$C$5:$G$21,5,0)</f>
        <v>71892.75793079412</v>
      </c>
      <c r="J32" s="161">
        <f t="shared" si="1"/>
        <v>199954.15437571911</v>
      </c>
      <c r="K32" s="157">
        <f t="shared" si="2"/>
        <v>199954</v>
      </c>
      <c r="L32" s="159"/>
    </row>
    <row r="33" spans="1:12" x14ac:dyDescent="0.25">
      <c r="A33" s="12">
        <v>11</v>
      </c>
      <c r="B33" s="13" t="s">
        <v>27</v>
      </c>
      <c r="C33" s="18" t="s">
        <v>45</v>
      </c>
      <c r="D33" s="19">
        <f>VLOOKUP(C33,'1.Ser Beneficiaria'!$C$5:$D$21,2,0)</f>
        <v>81114.352941176476</v>
      </c>
      <c r="E33" s="19">
        <f>VLOOKUP(C33,'2.Matrícula Pregrado'!$C$5:$F$21,4,0)</f>
        <v>24949.415907104507</v>
      </c>
      <c r="F33" s="19">
        <f>VLOOKUP(C33,'3.Matrícula Postgrado'!$C$5:$F$21,4,0)</f>
        <v>2490.5671282360022</v>
      </c>
      <c r="G33" s="19">
        <f>VLOOKUP(C33,'4.Años Acreditación'!$C$5:$F$21,4,0)</f>
        <v>3747.1304347826085</v>
      </c>
      <c r="H33" s="19">
        <f>IFERROR(VLOOKUP(C33,'5.Áreas Acreditación'!$C$5:$F$21,4,0),0)</f>
        <v>5745.6</v>
      </c>
      <c r="I33" s="19">
        <f>VLOOKUP(C33,'6.Fondo Cultura por habitante'!$C$5:$G$21,5,0)</f>
        <v>55781.55254295488</v>
      </c>
      <c r="J33" s="161">
        <f t="shared" si="1"/>
        <v>173828.61895425446</v>
      </c>
      <c r="K33" s="157">
        <f t="shared" si="2"/>
        <v>173829</v>
      </c>
      <c r="L33" s="159"/>
    </row>
    <row r="34" spans="1:12" x14ac:dyDescent="0.25">
      <c r="A34" s="12">
        <v>12</v>
      </c>
      <c r="B34" s="13" t="s">
        <v>28</v>
      </c>
      <c r="C34" s="18" t="s">
        <v>46</v>
      </c>
      <c r="D34" s="19">
        <f>VLOOKUP(C34,'1.Ser Beneficiaria'!$C$5:$D$21,2,0)</f>
        <v>81114.352941176476</v>
      </c>
      <c r="E34" s="19">
        <f>VLOOKUP(C34,'2.Matrícula Pregrado'!$C$5:$F$21,4,0)</f>
        <v>31164.681733050318</v>
      </c>
      <c r="F34" s="19">
        <f>VLOOKUP(C34,'3.Matrícula Postgrado'!$C$5:$F$21,4,0)</f>
        <v>3580.1902468392536</v>
      </c>
      <c r="G34" s="19">
        <f>VLOOKUP(C34,'4.Años Acreditación'!$C$5:$F$21,4,0)</f>
        <v>6245.217391304348</v>
      </c>
      <c r="H34" s="19">
        <f>IFERROR(VLOOKUP(C34,'5.Áreas Acreditación'!$C$5:$F$21,4,0),0)</f>
        <v>5745.6</v>
      </c>
      <c r="I34" s="19">
        <f>VLOOKUP(C34,'6.Fondo Cultura por habitante'!$C$5:$G$21,5,0)</f>
        <v>40701.39351525309</v>
      </c>
      <c r="J34" s="161">
        <f t="shared" si="1"/>
        <v>168551.4358276235</v>
      </c>
      <c r="K34" s="157">
        <f t="shared" si="2"/>
        <v>168551</v>
      </c>
      <c r="L34" s="159"/>
    </row>
    <row r="35" spans="1:12" x14ac:dyDescent="0.25">
      <c r="A35" s="12">
        <v>13</v>
      </c>
      <c r="B35" s="13" t="s">
        <v>29</v>
      </c>
      <c r="C35" s="18" t="s">
        <v>47</v>
      </c>
      <c r="D35" s="19">
        <f>VLOOKUP(C35,'1.Ser Beneficiaria'!$C$5:$D$21,2,0)</f>
        <v>81114.352941176476</v>
      </c>
      <c r="E35" s="19">
        <f>VLOOKUP(C35,'2.Matrícula Pregrado'!$C$5:$F$21,4,0)</f>
        <v>25870.32188787614</v>
      </c>
      <c r="F35" s="19">
        <f>VLOOKUP(C35,'3.Matrícula Postgrado'!$C$5:$F$21,4,0)</f>
        <v>18367.932570740519</v>
      </c>
      <c r="G35" s="19">
        <f>VLOOKUP(C35,'4.Años Acreditación'!$C$5:$F$21,4,0)</f>
        <v>6245.217391304348</v>
      </c>
      <c r="H35" s="19">
        <f>IFERROR(VLOOKUP(C35,'5.Áreas Acreditación'!$C$5:$F$21,4,0),0)</f>
        <v>4309.2</v>
      </c>
      <c r="I35" s="19">
        <f>VLOOKUP(C35,'6.Fondo Cultura por habitante'!$C$5:$G$21,5,0)</f>
        <v>20072.614310186309</v>
      </c>
      <c r="J35" s="161">
        <f t="shared" si="1"/>
        <v>155979.6391012838</v>
      </c>
      <c r="K35" s="157">
        <f t="shared" si="2"/>
        <v>155980</v>
      </c>
      <c r="L35" s="159"/>
    </row>
    <row r="36" spans="1:12" x14ac:dyDescent="0.25">
      <c r="A36" s="12">
        <v>14</v>
      </c>
      <c r="B36" s="13" t="s">
        <v>30</v>
      </c>
      <c r="C36" s="18" t="s">
        <v>48</v>
      </c>
      <c r="D36" s="19">
        <f>VLOOKUP(C36,'1.Ser Beneficiaria'!$C$5:$D$21,2,0)</f>
        <v>81114.352941176476</v>
      </c>
      <c r="E36" s="19">
        <f>VLOOKUP(C36,'2.Matrícula Pregrado'!$C$5:$F$21,4,0)</f>
        <v>14520.410538144588</v>
      </c>
      <c r="F36" s="19">
        <f>VLOOKUP(C36,'3.Matrícula Postgrado'!$C$5:$F$21,4,0)</f>
        <v>2179.2462372065024</v>
      </c>
      <c r="G36" s="19">
        <f>VLOOKUP(C36,'4.Años Acreditación'!$C$5:$F$21,4,0)</f>
        <v>4996.173913043478</v>
      </c>
      <c r="H36" s="19">
        <f>IFERROR(VLOOKUP(C36,'5.Áreas Acreditación'!$C$5:$F$21,4,0),0)</f>
        <v>5745.6</v>
      </c>
      <c r="I36" s="19">
        <f>VLOOKUP(C36,'6.Fondo Cultura por habitante'!$C$5:$G$21,5,0)</f>
        <v>29552.132315751474</v>
      </c>
      <c r="J36" s="161">
        <f t="shared" si="1"/>
        <v>138107.91594532251</v>
      </c>
      <c r="K36" s="157">
        <f t="shared" si="2"/>
        <v>138108</v>
      </c>
      <c r="L36" s="159"/>
    </row>
    <row r="37" spans="1:12" x14ac:dyDescent="0.25">
      <c r="A37" s="12">
        <v>15</v>
      </c>
      <c r="B37" s="13" t="s">
        <v>31</v>
      </c>
      <c r="C37" s="18" t="s">
        <v>49</v>
      </c>
      <c r="D37" s="19">
        <f>VLOOKUP(C37,'1.Ser Beneficiaria'!$C$5:$D$21,2,0)</f>
        <v>81114.352941176476</v>
      </c>
      <c r="E37" s="19">
        <f>VLOOKUP(C37,'2.Matrícula Pregrado'!$C$5:$F$21,4,0)</f>
        <v>29190.340866525159</v>
      </c>
      <c r="F37" s="19">
        <f>VLOOKUP(C37,'3.Matrícula Postgrado'!$C$5:$F$21,4,0)</f>
        <v>1660.3780854906684</v>
      </c>
      <c r="G37" s="19">
        <f>VLOOKUP(C37,'4.Años Acreditación'!$C$5:$F$21,4,0)</f>
        <v>4996.173913043478</v>
      </c>
      <c r="H37" s="19">
        <f>IFERROR(VLOOKUP(C37,'5.Áreas Acreditación'!$C$5:$F$21,4,0),0)</f>
        <v>4309.2</v>
      </c>
      <c r="I37" s="19">
        <f>VLOOKUP(C37,'6.Fondo Cultura por habitante'!$C$5:$G$21,5,0)</f>
        <v>11413.120266271375</v>
      </c>
      <c r="J37" s="161">
        <f t="shared" si="1"/>
        <v>132683.56607250715</v>
      </c>
      <c r="K37" s="157">
        <v>132683</v>
      </c>
      <c r="L37" s="159"/>
    </row>
    <row r="38" spans="1:12" x14ac:dyDescent="0.25">
      <c r="A38" s="12">
        <v>16</v>
      </c>
      <c r="B38" s="13" t="s">
        <v>32</v>
      </c>
      <c r="C38" s="18" t="s">
        <v>50</v>
      </c>
      <c r="D38" s="19">
        <f>VLOOKUP(C38,'1.Ser Beneficiaria'!$C$5:$D$21,2,0)</f>
        <v>81114.352941176476</v>
      </c>
      <c r="E38" s="19">
        <f>VLOOKUP(C38,'2.Matrícula Pregrado'!$C$5:$F$21,4,0)</f>
        <v>16331.638906230492</v>
      </c>
      <c r="F38" s="19">
        <f>VLOOKUP(C38,'3.Matrícula Postgrado'!$C$5:$F$21,4,0)</f>
        <v>8457.5508729680914</v>
      </c>
      <c r="G38" s="19">
        <f>VLOOKUP(C38,'4.Años Acreditación'!$C$5:$F$21,4,0)</f>
        <v>3747.1304347826085</v>
      </c>
      <c r="H38" s="19">
        <f>IFERROR(VLOOKUP(C38,'5.Áreas Acreditación'!$C$5:$F$21,4,0),0)</f>
        <v>4309.2</v>
      </c>
      <c r="I38" s="19">
        <f>VLOOKUP(C38,'6.Fondo Cultura por habitante'!$C$5:$G$21,5,0)</f>
        <v>11413.120266271375</v>
      </c>
      <c r="J38" s="161">
        <f t="shared" si="1"/>
        <v>125372.99342142904</v>
      </c>
      <c r="K38" s="157">
        <f t="shared" si="2"/>
        <v>125373</v>
      </c>
      <c r="L38" s="159"/>
    </row>
    <row r="39" spans="1:12" x14ac:dyDescent="0.25">
      <c r="A39" s="12">
        <v>17</v>
      </c>
      <c r="B39" s="13" t="s">
        <v>33</v>
      </c>
      <c r="C39" s="18" t="s">
        <v>51</v>
      </c>
      <c r="D39" s="19">
        <f>VLOOKUP(C39,'1.Ser Beneficiaria'!$C$5:$D$21,2,0)</f>
        <v>81114.352941176476</v>
      </c>
      <c r="E39" s="19">
        <f>VLOOKUP(C39,'2.Matrícula Pregrado'!$C$5:$F$21,4,0)</f>
        <v>985.47134473717074</v>
      </c>
      <c r="F39" s="19">
        <f>VLOOKUP(C39,'3.Matrícula Postgrado'!$C$5:$F$21,4,0)</f>
        <v>0</v>
      </c>
      <c r="G39" s="19">
        <f>VLOOKUP(C39,'4.Años Acreditación'!$C$5:$F$21,4,0)</f>
        <v>0</v>
      </c>
      <c r="H39" s="19">
        <f>IFERROR(VLOOKUP(C39,'5.Áreas Acreditación'!$C$5:$F$21,4,0),0)</f>
        <v>0</v>
      </c>
      <c r="I39" s="19">
        <f>VLOOKUP(C39,'6.Fondo Cultura por habitante'!$C$5:$G$21,5,0)</f>
        <v>35281.780070436071</v>
      </c>
      <c r="J39" s="158">
        <f t="shared" si="1"/>
        <v>117381.60435634972</v>
      </c>
      <c r="K39" s="157">
        <f t="shared" si="2"/>
        <v>117382</v>
      </c>
      <c r="L39" s="159"/>
    </row>
    <row r="40" spans="1:12" x14ac:dyDescent="0.25">
      <c r="A40" s="166" t="s">
        <v>178</v>
      </c>
      <c r="B40" s="167"/>
      <c r="C40" s="168"/>
      <c r="D40" s="24">
        <f>SUM(D23:D39)</f>
        <v>1378944</v>
      </c>
      <c r="E40" s="24">
        <f>SUM(E23:E39)</f>
        <v>517103.99999999994</v>
      </c>
      <c r="F40" s="25">
        <f t="shared" ref="F40:I40" si="3">SUM(F23:F39)</f>
        <v>344736</v>
      </c>
      <c r="G40" s="25">
        <f t="shared" si="3"/>
        <v>86183.999999999985</v>
      </c>
      <c r="H40" s="25">
        <f t="shared" si="3"/>
        <v>86183.999999999985</v>
      </c>
      <c r="I40" s="25">
        <f t="shared" si="3"/>
        <v>1034208.0000000005</v>
      </c>
      <c r="J40" s="26">
        <f>SUM(J23:J39)</f>
        <v>3447360</v>
      </c>
      <c r="K40" s="26">
        <f>SUM(K23:K39)</f>
        <v>3447360</v>
      </c>
      <c r="L40" s="159"/>
    </row>
  </sheetData>
  <mergeCells count="1">
    <mergeCell ref="A40:C40"/>
  </mergeCells>
  <pageMargins left="0.70866141732283472" right="0.70866141732283472" top="0.35433070866141736" bottom="0.35433070866141736" header="0.31496062992125984" footer="0.31496062992125984"/>
  <pageSetup paperSize="14" scale="80" orientation="landscape" verticalDpi="0" r:id="rId1"/>
  <headerFooter>
    <oddFooter>Página &amp;P de 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FD1D8-221B-4B5E-8328-1704FF6DFF31}">
  <dimension ref="A2:Q33"/>
  <sheetViews>
    <sheetView workbookViewId="0">
      <selection activeCell="F23" sqref="F23"/>
    </sheetView>
  </sheetViews>
  <sheetFormatPr baseColWidth="10" defaultColWidth="9.140625" defaultRowHeight="10.5" x14ac:dyDescent="0.25"/>
  <cols>
    <col min="1" max="1" width="17" style="35" customWidth="1"/>
    <col min="2" max="2" width="15.85546875" style="35" bestFit="1" customWidth="1"/>
    <col min="3" max="3" width="22.5703125" style="35" bestFit="1" customWidth="1"/>
    <col min="4" max="4" width="15.85546875" style="35" bestFit="1" customWidth="1"/>
    <col min="5" max="5" width="22.5703125" style="35" bestFit="1" customWidth="1"/>
    <col min="6" max="6" width="15.85546875" style="35" bestFit="1" customWidth="1"/>
    <col min="7" max="7" width="22.5703125" style="35" bestFit="1" customWidth="1"/>
    <col min="8" max="8" width="15.85546875" style="35" bestFit="1" customWidth="1"/>
    <col min="9" max="9" width="22.5703125" style="35" bestFit="1" customWidth="1"/>
    <col min="10" max="10" width="15.85546875" style="35" bestFit="1" customWidth="1"/>
    <col min="11" max="11" width="22.5703125" style="35" bestFit="1" customWidth="1"/>
    <col min="12" max="12" width="15.85546875" style="35" bestFit="1" customWidth="1"/>
    <col min="13" max="13" width="22.5703125" style="35" bestFit="1" customWidth="1"/>
    <col min="14" max="14" width="15.85546875" style="35" bestFit="1" customWidth="1"/>
    <col min="15" max="15" width="22.5703125" style="35" bestFit="1" customWidth="1"/>
    <col min="16" max="16" width="15.85546875" style="35" bestFit="1" customWidth="1"/>
    <col min="17" max="17" width="22.5703125" style="35" bestFit="1" customWidth="1"/>
    <col min="18" max="16384" width="9.140625" style="35"/>
  </cols>
  <sheetData>
    <row r="2" spans="1:17" ht="11.25" x14ac:dyDescent="0.25">
      <c r="A2" s="74" t="s">
        <v>76</v>
      </c>
    </row>
    <row r="3" spans="1:17" x14ac:dyDescent="0.25">
      <c r="A3" s="75"/>
    </row>
    <row r="4" spans="1:17" ht="51" x14ac:dyDescent="0.25">
      <c r="A4" s="76" t="s">
        <v>102</v>
      </c>
      <c r="B4" s="77" t="s">
        <v>79</v>
      </c>
      <c r="C4" s="78"/>
      <c r="D4" s="79" t="s">
        <v>103</v>
      </c>
      <c r="E4" s="78"/>
      <c r="F4" s="77" t="s">
        <v>123</v>
      </c>
      <c r="G4" s="78"/>
      <c r="H4" s="77" t="s">
        <v>124</v>
      </c>
      <c r="I4" s="78"/>
      <c r="J4" s="77" t="s">
        <v>125</v>
      </c>
      <c r="K4" s="78"/>
      <c r="L4" s="77" t="s">
        <v>126</v>
      </c>
      <c r="M4" s="78"/>
      <c r="N4" s="77" t="s">
        <v>127</v>
      </c>
      <c r="O4" s="78"/>
      <c r="P4" s="80" t="s">
        <v>128</v>
      </c>
      <c r="Q4" s="52"/>
    </row>
    <row r="5" spans="1:17" ht="12.75" x14ac:dyDescent="0.25">
      <c r="A5" s="81"/>
      <c r="B5" s="82" t="s">
        <v>83</v>
      </c>
      <c r="C5" s="62" t="s">
        <v>129</v>
      </c>
      <c r="D5" s="82" t="s">
        <v>83</v>
      </c>
      <c r="E5" s="62" t="s">
        <v>129</v>
      </c>
      <c r="F5" s="82" t="s">
        <v>83</v>
      </c>
      <c r="G5" s="62" t="s">
        <v>129</v>
      </c>
      <c r="H5" s="82" t="s">
        <v>83</v>
      </c>
      <c r="I5" s="62" t="s">
        <v>129</v>
      </c>
      <c r="J5" s="82" t="s">
        <v>83</v>
      </c>
      <c r="K5" s="62" t="s">
        <v>129</v>
      </c>
      <c r="L5" s="82" t="s">
        <v>83</v>
      </c>
      <c r="M5" s="62" t="s">
        <v>129</v>
      </c>
      <c r="N5" s="82" t="s">
        <v>83</v>
      </c>
      <c r="O5" s="62" t="s">
        <v>129</v>
      </c>
      <c r="P5" s="82" t="s">
        <v>83</v>
      </c>
      <c r="Q5" s="62" t="s">
        <v>129</v>
      </c>
    </row>
    <row r="6" spans="1:17" ht="12.75" x14ac:dyDescent="0.25">
      <c r="A6" s="83" t="s">
        <v>100</v>
      </c>
      <c r="B6" s="84">
        <f t="shared" ref="B6:Q6" si="0">SUM(B7:B23)</f>
        <v>830</v>
      </c>
      <c r="C6" s="84">
        <f t="shared" si="0"/>
        <v>4519831479</v>
      </c>
      <c r="D6" s="85">
        <f t="shared" si="0"/>
        <v>76</v>
      </c>
      <c r="E6" s="85">
        <f t="shared" si="0"/>
        <v>312152186</v>
      </c>
      <c r="F6" s="85">
        <f t="shared" si="0"/>
        <v>28</v>
      </c>
      <c r="G6" s="85">
        <f t="shared" si="0"/>
        <v>295136291</v>
      </c>
      <c r="H6" s="85">
        <f t="shared" si="0"/>
        <v>172</v>
      </c>
      <c r="I6" s="85">
        <f t="shared" si="0"/>
        <v>647777713</v>
      </c>
      <c r="J6" s="85">
        <f t="shared" si="0"/>
        <v>194</v>
      </c>
      <c r="K6" s="85">
        <f t="shared" si="0"/>
        <v>878480854</v>
      </c>
      <c r="L6" s="85">
        <f t="shared" si="0"/>
        <v>199</v>
      </c>
      <c r="M6" s="85">
        <f t="shared" si="0"/>
        <v>2084595146</v>
      </c>
      <c r="N6" s="85">
        <f t="shared" si="0"/>
        <v>122</v>
      </c>
      <c r="O6" s="85">
        <f t="shared" si="0"/>
        <v>202043404</v>
      </c>
      <c r="P6" s="85">
        <f t="shared" si="0"/>
        <v>39</v>
      </c>
      <c r="Q6" s="85">
        <f t="shared" si="0"/>
        <v>99645885</v>
      </c>
    </row>
    <row r="7" spans="1:17" ht="12.75" x14ac:dyDescent="0.25">
      <c r="A7" s="86" t="s">
        <v>71</v>
      </c>
      <c r="B7" s="84">
        <f t="shared" ref="B7:C23" si="1">SUM(D7+F7+H7+J7+L7+N7+P7)</f>
        <v>15</v>
      </c>
      <c r="C7" s="84">
        <f t="shared" si="1"/>
        <v>57544045</v>
      </c>
      <c r="D7" s="87">
        <v>0</v>
      </c>
      <c r="E7" s="87">
        <v>0</v>
      </c>
      <c r="F7" s="87">
        <v>0</v>
      </c>
      <c r="G7" s="87">
        <v>0</v>
      </c>
      <c r="H7" s="87">
        <v>5</v>
      </c>
      <c r="I7" s="87">
        <v>21111109</v>
      </c>
      <c r="J7" s="87">
        <v>2</v>
      </c>
      <c r="K7" s="87">
        <v>2565000</v>
      </c>
      <c r="L7" s="87">
        <v>5</v>
      </c>
      <c r="M7" s="87">
        <v>30085034</v>
      </c>
      <c r="N7" s="87">
        <v>3</v>
      </c>
      <c r="O7" s="87">
        <v>3782902</v>
      </c>
      <c r="P7" s="87">
        <v>0</v>
      </c>
      <c r="Q7" s="87">
        <v>0</v>
      </c>
    </row>
    <row r="8" spans="1:17" ht="12.75" x14ac:dyDescent="0.25">
      <c r="A8" s="86" t="s">
        <v>61</v>
      </c>
      <c r="B8" s="84">
        <f t="shared" si="1"/>
        <v>10</v>
      </c>
      <c r="C8" s="84">
        <f t="shared" si="1"/>
        <v>113370456</v>
      </c>
      <c r="D8" s="87">
        <v>0</v>
      </c>
      <c r="E8" s="87">
        <v>0</v>
      </c>
      <c r="F8" s="87">
        <v>0</v>
      </c>
      <c r="G8" s="87">
        <v>0</v>
      </c>
      <c r="H8" s="87">
        <v>2</v>
      </c>
      <c r="I8" s="87">
        <v>6666666</v>
      </c>
      <c r="J8" s="87">
        <v>0</v>
      </c>
      <c r="K8" s="87">
        <v>0</v>
      </c>
      <c r="L8" s="87">
        <v>7</v>
      </c>
      <c r="M8" s="87">
        <v>105737790</v>
      </c>
      <c r="N8" s="87">
        <v>1</v>
      </c>
      <c r="O8" s="87">
        <v>966000</v>
      </c>
      <c r="P8" s="87">
        <v>0</v>
      </c>
      <c r="Q8" s="87">
        <v>0</v>
      </c>
    </row>
    <row r="9" spans="1:17" ht="12.75" x14ac:dyDescent="0.25">
      <c r="A9" s="86" t="s">
        <v>65</v>
      </c>
      <c r="B9" s="84">
        <f t="shared" si="1"/>
        <v>6</v>
      </c>
      <c r="C9" s="84">
        <f t="shared" si="1"/>
        <v>73812779</v>
      </c>
      <c r="D9" s="87">
        <v>0</v>
      </c>
      <c r="E9" s="87">
        <v>0</v>
      </c>
      <c r="F9" s="87">
        <v>0</v>
      </c>
      <c r="G9" s="87">
        <v>0</v>
      </c>
      <c r="H9" s="87">
        <v>1</v>
      </c>
      <c r="I9" s="87">
        <v>2222222</v>
      </c>
      <c r="J9" s="87">
        <v>4</v>
      </c>
      <c r="K9" s="87">
        <v>64429258</v>
      </c>
      <c r="L9" s="87">
        <v>1</v>
      </c>
      <c r="M9" s="87">
        <v>7161299</v>
      </c>
      <c r="N9" s="87">
        <v>0</v>
      </c>
      <c r="O9" s="87">
        <v>0</v>
      </c>
      <c r="P9" s="87">
        <v>0</v>
      </c>
      <c r="Q9" s="87">
        <v>0</v>
      </c>
    </row>
    <row r="10" spans="1:17" ht="12.75" x14ac:dyDescent="0.25">
      <c r="A10" s="86" t="s">
        <v>70</v>
      </c>
      <c r="B10" s="84">
        <f t="shared" si="1"/>
        <v>11</v>
      </c>
      <c r="C10" s="84">
        <f t="shared" si="1"/>
        <v>63028392</v>
      </c>
      <c r="D10" s="87">
        <v>0</v>
      </c>
      <c r="E10" s="87">
        <v>0</v>
      </c>
      <c r="F10" s="87">
        <v>1</v>
      </c>
      <c r="G10" s="87">
        <v>2823600</v>
      </c>
      <c r="H10" s="87">
        <v>3</v>
      </c>
      <c r="I10" s="87">
        <v>11111110</v>
      </c>
      <c r="J10" s="87">
        <v>1</v>
      </c>
      <c r="K10" s="87">
        <v>4374000</v>
      </c>
      <c r="L10" s="87">
        <v>6</v>
      </c>
      <c r="M10" s="87">
        <v>44719682</v>
      </c>
      <c r="N10" s="87">
        <v>0</v>
      </c>
      <c r="O10" s="87">
        <v>0</v>
      </c>
      <c r="P10" s="87">
        <v>0</v>
      </c>
      <c r="Q10" s="87">
        <v>0</v>
      </c>
    </row>
    <row r="11" spans="1:17" ht="12.75" x14ac:dyDescent="0.25">
      <c r="A11" s="86" t="s">
        <v>66</v>
      </c>
      <c r="B11" s="84">
        <f t="shared" si="1"/>
        <v>22</v>
      </c>
      <c r="C11" s="84">
        <f t="shared" si="1"/>
        <v>108014399</v>
      </c>
      <c r="D11" s="87">
        <v>2</v>
      </c>
      <c r="E11" s="87">
        <v>15619872</v>
      </c>
      <c r="F11" s="87">
        <v>1</v>
      </c>
      <c r="G11" s="87">
        <v>8947078</v>
      </c>
      <c r="H11" s="87">
        <v>10</v>
      </c>
      <c r="I11" s="87">
        <v>34444441</v>
      </c>
      <c r="J11" s="87">
        <v>0</v>
      </c>
      <c r="K11" s="87">
        <v>0</v>
      </c>
      <c r="L11" s="87">
        <v>7</v>
      </c>
      <c r="M11" s="87">
        <v>43258388</v>
      </c>
      <c r="N11" s="87">
        <v>1</v>
      </c>
      <c r="O11" s="87">
        <v>1780620</v>
      </c>
      <c r="P11" s="87">
        <v>1</v>
      </c>
      <c r="Q11" s="87">
        <v>3964000</v>
      </c>
    </row>
    <row r="12" spans="1:17" ht="12.75" x14ac:dyDescent="0.25">
      <c r="A12" s="86" t="s">
        <v>67</v>
      </c>
      <c r="B12" s="84">
        <f t="shared" si="1"/>
        <v>170</v>
      </c>
      <c r="C12" s="84">
        <f t="shared" si="1"/>
        <v>862868575</v>
      </c>
      <c r="D12" s="87">
        <v>12</v>
      </c>
      <c r="E12" s="87">
        <v>52768716</v>
      </c>
      <c r="F12" s="87">
        <v>3</v>
      </c>
      <c r="G12" s="87">
        <v>39993182</v>
      </c>
      <c r="H12" s="87">
        <v>52</v>
      </c>
      <c r="I12" s="87">
        <v>182222204</v>
      </c>
      <c r="J12" s="87">
        <v>55</v>
      </c>
      <c r="K12" s="87">
        <v>228383043</v>
      </c>
      <c r="L12" s="87">
        <v>28</v>
      </c>
      <c r="M12" s="87">
        <v>323402590</v>
      </c>
      <c r="N12" s="87">
        <v>15</v>
      </c>
      <c r="O12" s="87">
        <v>22378805</v>
      </c>
      <c r="P12" s="87">
        <v>5</v>
      </c>
      <c r="Q12" s="87">
        <v>13720035</v>
      </c>
    </row>
    <row r="13" spans="1:17" ht="12.75" x14ac:dyDescent="0.25">
      <c r="A13" s="86" t="s">
        <v>64</v>
      </c>
      <c r="B13" s="84">
        <f t="shared" si="1"/>
        <v>358</v>
      </c>
      <c r="C13" s="84">
        <f t="shared" si="1"/>
        <v>1783332179</v>
      </c>
      <c r="D13" s="87">
        <v>32</v>
      </c>
      <c r="E13" s="87">
        <v>156419506</v>
      </c>
      <c r="F13" s="87">
        <v>14</v>
      </c>
      <c r="G13" s="87">
        <v>155566425</v>
      </c>
      <c r="H13" s="87">
        <v>41</v>
      </c>
      <c r="I13" s="87">
        <v>188888870</v>
      </c>
      <c r="J13" s="87">
        <v>94</v>
      </c>
      <c r="K13" s="87">
        <v>408468730</v>
      </c>
      <c r="L13" s="87">
        <v>57</v>
      </c>
      <c r="M13" s="87">
        <v>644819830</v>
      </c>
      <c r="N13" s="87">
        <v>92</v>
      </c>
      <c r="O13" s="87">
        <v>156852669</v>
      </c>
      <c r="P13" s="87">
        <v>28</v>
      </c>
      <c r="Q13" s="87">
        <v>72316149</v>
      </c>
    </row>
    <row r="14" spans="1:17" ht="12.75" x14ac:dyDescent="0.25">
      <c r="A14" s="86" t="s">
        <v>68</v>
      </c>
      <c r="B14" s="84">
        <f t="shared" si="1"/>
        <v>24</v>
      </c>
      <c r="C14" s="84">
        <f t="shared" si="1"/>
        <v>89978364</v>
      </c>
      <c r="D14" s="87">
        <v>2</v>
      </c>
      <c r="E14" s="87">
        <v>5536797</v>
      </c>
      <c r="F14" s="87">
        <v>1</v>
      </c>
      <c r="G14" s="87">
        <v>12040920</v>
      </c>
      <c r="H14" s="87">
        <v>6</v>
      </c>
      <c r="I14" s="87">
        <v>19999998</v>
      </c>
      <c r="J14" s="87">
        <v>9</v>
      </c>
      <c r="K14" s="87">
        <v>23192232</v>
      </c>
      <c r="L14" s="87">
        <v>4</v>
      </c>
      <c r="M14" s="87">
        <v>25743067</v>
      </c>
      <c r="N14" s="87">
        <v>1</v>
      </c>
      <c r="O14" s="87">
        <v>3015350</v>
      </c>
      <c r="P14" s="87">
        <v>1</v>
      </c>
      <c r="Q14" s="87">
        <v>450000</v>
      </c>
    </row>
    <row r="15" spans="1:17" ht="12.75" x14ac:dyDescent="0.25">
      <c r="A15" s="86" t="s">
        <v>60</v>
      </c>
      <c r="B15" s="84">
        <f t="shared" si="1"/>
        <v>32</v>
      </c>
      <c r="C15" s="84">
        <f t="shared" si="1"/>
        <v>235257659</v>
      </c>
      <c r="D15" s="87">
        <v>3</v>
      </c>
      <c r="E15" s="87">
        <v>4861539</v>
      </c>
      <c r="F15" s="87">
        <v>0</v>
      </c>
      <c r="G15" s="87">
        <v>0</v>
      </c>
      <c r="H15" s="87">
        <v>8</v>
      </c>
      <c r="I15" s="87">
        <v>29999997</v>
      </c>
      <c r="J15" s="87">
        <v>6</v>
      </c>
      <c r="K15" s="87">
        <v>29668494</v>
      </c>
      <c r="L15" s="87">
        <v>14</v>
      </c>
      <c r="M15" s="87">
        <v>168113629</v>
      </c>
      <c r="N15" s="87">
        <v>1</v>
      </c>
      <c r="O15" s="87">
        <v>2614000</v>
      </c>
      <c r="P15" s="87">
        <v>0</v>
      </c>
      <c r="Q15" s="87">
        <v>0</v>
      </c>
    </row>
    <row r="16" spans="1:17" ht="12.75" x14ac:dyDescent="0.25">
      <c r="A16" s="86" t="s">
        <v>94</v>
      </c>
      <c r="B16" s="84">
        <f t="shared" si="1"/>
        <v>9</v>
      </c>
      <c r="C16" s="84">
        <f t="shared" si="1"/>
        <v>60639676</v>
      </c>
      <c r="D16" s="87">
        <v>1</v>
      </c>
      <c r="E16" s="87">
        <v>7320000</v>
      </c>
      <c r="F16" s="87">
        <v>0</v>
      </c>
      <c r="G16" s="87">
        <v>0</v>
      </c>
      <c r="H16" s="87">
        <v>2</v>
      </c>
      <c r="I16" s="87">
        <v>6666666</v>
      </c>
      <c r="J16" s="87">
        <v>1</v>
      </c>
      <c r="K16" s="87">
        <v>4522637</v>
      </c>
      <c r="L16" s="87">
        <v>5</v>
      </c>
      <c r="M16" s="87">
        <v>42130373</v>
      </c>
      <c r="N16" s="87">
        <v>0</v>
      </c>
      <c r="O16" s="87">
        <v>0</v>
      </c>
      <c r="P16" s="87">
        <v>0</v>
      </c>
      <c r="Q16" s="87">
        <v>0</v>
      </c>
    </row>
    <row r="17" spans="1:17" ht="12.75" x14ac:dyDescent="0.25">
      <c r="A17" s="86" t="s">
        <v>96</v>
      </c>
      <c r="B17" s="84">
        <f t="shared" si="1"/>
        <v>40</v>
      </c>
      <c r="C17" s="84">
        <f t="shared" si="1"/>
        <v>180072204</v>
      </c>
      <c r="D17" s="87">
        <v>4</v>
      </c>
      <c r="E17" s="87">
        <v>9312832</v>
      </c>
      <c r="F17" s="87">
        <v>1</v>
      </c>
      <c r="G17" s="87">
        <v>10934500</v>
      </c>
      <c r="H17" s="87">
        <v>15</v>
      </c>
      <c r="I17" s="87">
        <v>48888884</v>
      </c>
      <c r="J17" s="87">
        <v>10</v>
      </c>
      <c r="K17" s="87">
        <v>37582487</v>
      </c>
      <c r="L17" s="87">
        <v>9</v>
      </c>
      <c r="M17" s="87">
        <v>72505110</v>
      </c>
      <c r="N17" s="87">
        <v>1</v>
      </c>
      <c r="O17" s="87">
        <v>848391</v>
      </c>
      <c r="P17" s="87">
        <v>0</v>
      </c>
      <c r="Q17" s="87">
        <v>0</v>
      </c>
    </row>
    <row r="18" spans="1:17" ht="12.75" x14ac:dyDescent="0.25">
      <c r="A18" s="86" t="s">
        <v>97</v>
      </c>
      <c r="B18" s="84">
        <f t="shared" si="1"/>
        <v>36</v>
      </c>
      <c r="C18" s="84">
        <f t="shared" si="1"/>
        <v>286533837</v>
      </c>
      <c r="D18" s="87">
        <v>4</v>
      </c>
      <c r="E18" s="87">
        <v>18542084</v>
      </c>
      <c r="F18" s="87">
        <v>4</v>
      </c>
      <c r="G18" s="87">
        <v>31483676</v>
      </c>
      <c r="H18" s="87">
        <v>8</v>
      </c>
      <c r="I18" s="87">
        <v>24444442</v>
      </c>
      <c r="J18" s="87">
        <v>4</v>
      </c>
      <c r="K18" s="87">
        <v>36604663</v>
      </c>
      <c r="L18" s="87">
        <v>14</v>
      </c>
      <c r="M18" s="87">
        <v>170378972</v>
      </c>
      <c r="N18" s="87">
        <v>2</v>
      </c>
      <c r="O18" s="87">
        <v>5080000</v>
      </c>
      <c r="P18" s="87">
        <v>0</v>
      </c>
      <c r="Q18" s="87">
        <v>0</v>
      </c>
    </row>
    <row r="19" spans="1:17" ht="12.75" x14ac:dyDescent="0.25">
      <c r="A19" s="86" t="s">
        <v>130</v>
      </c>
      <c r="B19" s="84">
        <f t="shared" si="1"/>
        <v>26</v>
      </c>
      <c r="C19" s="84">
        <f t="shared" si="1"/>
        <v>197117263</v>
      </c>
      <c r="D19" s="87">
        <v>2</v>
      </c>
      <c r="E19" s="87">
        <v>9582182</v>
      </c>
      <c r="F19" s="87">
        <v>1</v>
      </c>
      <c r="G19" s="87">
        <v>9083454</v>
      </c>
      <c r="H19" s="87">
        <v>6</v>
      </c>
      <c r="I19" s="87">
        <v>19999998</v>
      </c>
      <c r="J19" s="87">
        <v>3</v>
      </c>
      <c r="K19" s="87">
        <v>11985125</v>
      </c>
      <c r="L19" s="87">
        <v>11</v>
      </c>
      <c r="M19" s="87">
        <v>140937603</v>
      </c>
      <c r="N19" s="87">
        <v>0</v>
      </c>
      <c r="O19" s="87">
        <v>0</v>
      </c>
      <c r="P19" s="87">
        <v>3</v>
      </c>
      <c r="Q19" s="87">
        <v>5528901</v>
      </c>
    </row>
    <row r="20" spans="1:17" ht="12.75" x14ac:dyDescent="0.25">
      <c r="A20" s="86" t="s">
        <v>69</v>
      </c>
      <c r="B20" s="84">
        <f t="shared" si="1"/>
        <v>37</v>
      </c>
      <c r="C20" s="84">
        <f t="shared" si="1"/>
        <v>240904759</v>
      </c>
      <c r="D20" s="87">
        <v>6</v>
      </c>
      <c r="E20" s="87">
        <v>7192062</v>
      </c>
      <c r="F20" s="87">
        <v>2</v>
      </c>
      <c r="G20" s="87">
        <v>24263456</v>
      </c>
      <c r="H20" s="87">
        <v>6</v>
      </c>
      <c r="I20" s="87">
        <v>25555553</v>
      </c>
      <c r="J20" s="87">
        <v>2</v>
      </c>
      <c r="K20" s="87">
        <v>11807548</v>
      </c>
      <c r="L20" s="87">
        <v>19</v>
      </c>
      <c r="M20" s="87">
        <v>170146607</v>
      </c>
      <c r="N20" s="87">
        <v>2</v>
      </c>
      <c r="O20" s="87">
        <v>1939533</v>
      </c>
      <c r="P20" s="87">
        <v>0</v>
      </c>
      <c r="Q20" s="87">
        <v>0</v>
      </c>
    </row>
    <row r="21" spans="1:17" x14ac:dyDescent="0.25">
      <c r="A21" s="75" t="s">
        <v>73</v>
      </c>
      <c r="B21" s="84">
        <f t="shared" si="1"/>
        <v>11</v>
      </c>
      <c r="C21" s="84">
        <f t="shared" si="1"/>
        <v>45412476</v>
      </c>
      <c r="D21" s="87">
        <v>5</v>
      </c>
      <c r="E21" s="87">
        <v>5128988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6</v>
      </c>
      <c r="M21" s="87">
        <v>40283488</v>
      </c>
      <c r="N21" s="87">
        <v>0</v>
      </c>
      <c r="O21" s="87">
        <v>0</v>
      </c>
      <c r="P21" s="87">
        <v>0</v>
      </c>
      <c r="Q21" s="87">
        <v>0</v>
      </c>
    </row>
    <row r="22" spans="1:17" x14ac:dyDescent="0.25">
      <c r="A22" s="75" t="s">
        <v>72</v>
      </c>
      <c r="B22" s="84">
        <f t="shared" si="1"/>
        <v>7</v>
      </c>
      <c r="C22" s="84">
        <f t="shared" si="1"/>
        <v>71469321</v>
      </c>
      <c r="D22" s="87">
        <v>1</v>
      </c>
      <c r="E22" s="87">
        <v>15000000</v>
      </c>
      <c r="F22" s="87">
        <v>0</v>
      </c>
      <c r="G22" s="87">
        <v>0</v>
      </c>
      <c r="H22" s="87">
        <v>0</v>
      </c>
      <c r="I22" s="87">
        <v>0</v>
      </c>
      <c r="J22" s="87">
        <v>1</v>
      </c>
      <c r="K22" s="87">
        <v>2297637</v>
      </c>
      <c r="L22" s="87">
        <v>5</v>
      </c>
      <c r="M22" s="87">
        <v>54171684</v>
      </c>
      <c r="N22" s="87">
        <v>0</v>
      </c>
      <c r="O22" s="87">
        <v>0</v>
      </c>
      <c r="P22" s="87">
        <v>0</v>
      </c>
      <c r="Q22" s="87">
        <v>0</v>
      </c>
    </row>
    <row r="23" spans="1:17" ht="11.25" x14ac:dyDescent="0.25">
      <c r="A23" s="75" t="s">
        <v>131</v>
      </c>
      <c r="B23" s="84">
        <f t="shared" si="1"/>
        <v>16</v>
      </c>
      <c r="C23" s="84">
        <f t="shared" si="1"/>
        <v>50475095</v>
      </c>
      <c r="D23" s="87">
        <v>2</v>
      </c>
      <c r="E23" s="87">
        <v>4867608</v>
      </c>
      <c r="F23" s="87">
        <v>0</v>
      </c>
      <c r="G23" s="87">
        <v>0</v>
      </c>
      <c r="H23" s="87">
        <v>7</v>
      </c>
      <c r="I23" s="87">
        <v>25555553</v>
      </c>
      <c r="J23" s="87">
        <v>2</v>
      </c>
      <c r="K23" s="87">
        <v>12600000</v>
      </c>
      <c r="L23" s="87">
        <v>1</v>
      </c>
      <c r="M23" s="87">
        <v>1000000</v>
      </c>
      <c r="N23" s="87">
        <v>3</v>
      </c>
      <c r="O23" s="87">
        <v>2785134</v>
      </c>
      <c r="P23" s="87">
        <v>1</v>
      </c>
      <c r="Q23" s="87">
        <v>3666800</v>
      </c>
    </row>
    <row r="24" spans="1:17" x14ac:dyDescent="0.25">
      <c r="A24" s="75"/>
    </row>
    <row r="25" spans="1:17" x14ac:dyDescent="0.25">
      <c r="A25" s="88" t="s">
        <v>132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</row>
    <row r="26" spans="1:17" ht="15" customHeight="1" x14ac:dyDescent="0.25">
      <c r="A26" s="88" t="s">
        <v>133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</row>
    <row r="27" spans="1:17" ht="15" customHeight="1" x14ac:dyDescent="0.25">
      <c r="A27" s="90" t="s">
        <v>134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</row>
    <row r="28" spans="1:17" ht="15" customHeight="1" x14ac:dyDescent="0.25">
      <c r="A28" s="88" t="s">
        <v>135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</row>
    <row r="29" spans="1:17" x14ac:dyDescent="0.25">
      <c r="A29" s="88" t="s">
        <v>136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5">
      <c r="A30" s="91" t="s">
        <v>137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</row>
    <row r="31" spans="1:17" x14ac:dyDescent="0.25">
      <c r="A31" s="75" t="s">
        <v>122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</row>
    <row r="33" spans="1:11" x14ac:dyDescent="0.2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66E4-60F0-4B5A-8F9B-E7DD429A9134}">
  <dimension ref="A2:AA31"/>
  <sheetViews>
    <sheetView topLeftCell="A10" workbookViewId="0">
      <selection activeCell="E13" sqref="E13"/>
    </sheetView>
  </sheetViews>
  <sheetFormatPr baseColWidth="10" defaultColWidth="9.140625" defaultRowHeight="12.75" x14ac:dyDescent="0.2"/>
  <cols>
    <col min="1" max="1" width="17" style="93" customWidth="1"/>
    <col min="2" max="2" width="15.85546875" style="93" bestFit="1" customWidth="1"/>
    <col min="3" max="3" width="22.5703125" style="93" bestFit="1" customWidth="1"/>
    <col min="4" max="4" width="15.85546875" style="93" bestFit="1" customWidth="1"/>
    <col min="5" max="5" width="22.5703125" style="93" bestFit="1" customWidth="1"/>
    <col min="6" max="6" width="15.85546875" style="93" bestFit="1" customWidth="1"/>
    <col min="7" max="7" width="22.5703125" style="93" bestFit="1" customWidth="1"/>
    <col min="8" max="8" width="15.85546875" style="93" bestFit="1" customWidth="1"/>
    <col min="9" max="9" width="22.5703125" style="93" bestFit="1" customWidth="1"/>
    <col min="10" max="10" width="15.85546875" style="93" bestFit="1" customWidth="1"/>
    <col min="11" max="11" width="21" style="93" bestFit="1" customWidth="1"/>
    <col min="12" max="12" width="15.85546875" style="93" bestFit="1" customWidth="1"/>
    <col min="13" max="13" width="22.5703125" style="93" bestFit="1" customWidth="1"/>
    <col min="14" max="14" width="15.85546875" style="93" bestFit="1" customWidth="1"/>
    <col min="15" max="15" width="22.5703125" style="93" bestFit="1" customWidth="1"/>
    <col min="16" max="16" width="15.85546875" style="93" bestFit="1" customWidth="1"/>
    <col min="17" max="17" width="22.5703125" style="93" bestFit="1" customWidth="1"/>
    <col min="18" max="18" width="15.85546875" style="93" bestFit="1" customWidth="1"/>
    <col min="19" max="19" width="22.5703125" style="93" bestFit="1" customWidth="1"/>
    <col min="20" max="20" width="15.85546875" style="93" bestFit="1" customWidth="1"/>
    <col min="21" max="21" width="22.5703125" style="93" bestFit="1" customWidth="1"/>
    <col min="22" max="22" width="15.85546875" style="93" bestFit="1" customWidth="1"/>
    <col min="23" max="23" width="22.5703125" style="93" bestFit="1" customWidth="1"/>
    <col min="24" max="24" width="15.85546875" style="93" bestFit="1" customWidth="1"/>
    <col min="25" max="25" width="22.5703125" style="93" bestFit="1" customWidth="1"/>
    <col min="26" max="26" width="15.85546875" style="93" bestFit="1" customWidth="1"/>
    <col min="27" max="27" width="22.5703125" style="93" bestFit="1" customWidth="1"/>
    <col min="28" max="28" width="13.42578125" style="93" customWidth="1"/>
    <col min="29" max="29" width="24.28515625" style="93" bestFit="1" customWidth="1"/>
    <col min="30" max="30" width="14.7109375" style="93" customWidth="1"/>
    <col min="31" max="31" width="11.5703125" style="93" customWidth="1"/>
    <col min="32" max="32" width="14.85546875" style="93" customWidth="1"/>
    <col min="33" max="33" width="11.85546875" style="93" customWidth="1"/>
    <col min="34" max="34" width="18.28515625" style="93" customWidth="1"/>
    <col min="35" max="35" width="11.140625" style="93" customWidth="1"/>
    <col min="36" max="36" width="13" style="93" customWidth="1"/>
    <col min="37" max="256" width="9.140625" style="93"/>
    <col min="257" max="257" width="38.7109375" style="93" customWidth="1"/>
    <col min="258" max="259" width="15.28515625" style="93" customWidth="1"/>
    <col min="260" max="260" width="13.42578125" style="93" customWidth="1"/>
    <col min="261" max="261" width="15.28515625" style="93" customWidth="1"/>
    <col min="262" max="262" width="13.42578125" style="93" customWidth="1"/>
    <col min="263" max="263" width="16.7109375" style="93" customWidth="1"/>
    <col min="264" max="264" width="13.42578125" style="93" customWidth="1"/>
    <col min="265" max="265" width="15.28515625" style="93" customWidth="1"/>
    <col min="266" max="266" width="13.42578125" style="93" customWidth="1"/>
    <col min="267" max="267" width="15.28515625" style="93" customWidth="1"/>
    <col min="268" max="268" width="13.42578125" style="93" customWidth="1"/>
    <col min="269" max="269" width="15.5703125" style="93" customWidth="1"/>
    <col min="270" max="270" width="13.42578125" style="93" customWidth="1"/>
    <col min="271" max="271" width="15.5703125" style="93" customWidth="1"/>
    <col min="272" max="272" width="13.42578125" style="93" customWidth="1"/>
    <col min="273" max="273" width="16.85546875" style="93" customWidth="1"/>
    <col min="274" max="274" width="13.42578125" style="93" customWidth="1"/>
    <col min="275" max="275" width="15.7109375" style="93" customWidth="1"/>
    <col min="276" max="276" width="13.42578125" style="93" customWidth="1"/>
    <col min="277" max="277" width="16.140625" style="93" customWidth="1"/>
    <col min="278" max="278" width="13.42578125" style="93" customWidth="1"/>
    <col min="279" max="279" width="16.28515625" style="93" customWidth="1"/>
    <col min="280" max="280" width="13.42578125" style="93" customWidth="1"/>
    <col min="281" max="281" width="15.7109375" style="93" customWidth="1"/>
    <col min="282" max="282" width="13.42578125" style="93" customWidth="1"/>
    <col min="283" max="283" width="15.85546875" style="93" customWidth="1"/>
    <col min="284" max="284" width="13.42578125" style="93" customWidth="1"/>
    <col min="285" max="285" width="24.28515625" style="93" bestFit="1" customWidth="1"/>
    <col min="286" max="286" width="14.7109375" style="93" customWidth="1"/>
    <col min="287" max="287" width="11.5703125" style="93" customWidth="1"/>
    <col min="288" max="288" width="14.85546875" style="93" customWidth="1"/>
    <col min="289" max="289" width="11.85546875" style="93" customWidth="1"/>
    <col min="290" max="290" width="18.28515625" style="93" customWidth="1"/>
    <col min="291" max="291" width="11.140625" style="93" customWidth="1"/>
    <col min="292" max="292" width="13" style="93" customWidth="1"/>
    <col min="293" max="512" width="9.140625" style="93"/>
    <col min="513" max="513" width="38.7109375" style="93" customWidth="1"/>
    <col min="514" max="515" width="15.28515625" style="93" customWidth="1"/>
    <col min="516" max="516" width="13.42578125" style="93" customWidth="1"/>
    <col min="517" max="517" width="15.28515625" style="93" customWidth="1"/>
    <col min="518" max="518" width="13.42578125" style="93" customWidth="1"/>
    <col min="519" max="519" width="16.7109375" style="93" customWidth="1"/>
    <col min="520" max="520" width="13.42578125" style="93" customWidth="1"/>
    <col min="521" max="521" width="15.28515625" style="93" customWidth="1"/>
    <col min="522" max="522" width="13.42578125" style="93" customWidth="1"/>
    <col min="523" max="523" width="15.28515625" style="93" customWidth="1"/>
    <col min="524" max="524" width="13.42578125" style="93" customWidth="1"/>
    <col min="525" max="525" width="15.5703125" style="93" customWidth="1"/>
    <col min="526" max="526" width="13.42578125" style="93" customWidth="1"/>
    <col min="527" max="527" width="15.5703125" style="93" customWidth="1"/>
    <col min="528" max="528" width="13.42578125" style="93" customWidth="1"/>
    <col min="529" max="529" width="16.85546875" style="93" customWidth="1"/>
    <col min="530" max="530" width="13.42578125" style="93" customWidth="1"/>
    <col min="531" max="531" width="15.7109375" style="93" customWidth="1"/>
    <col min="532" max="532" width="13.42578125" style="93" customWidth="1"/>
    <col min="533" max="533" width="16.140625" style="93" customWidth="1"/>
    <col min="534" max="534" width="13.42578125" style="93" customWidth="1"/>
    <col min="535" max="535" width="16.28515625" style="93" customWidth="1"/>
    <col min="536" max="536" width="13.42578125" style="93" customWidth="1"/>
    <col min="537" max="537" width="15.7109375" style="93" customWidth="1"/>
    <col min="538" max="538" width="13.42578125" style="93" customWidth="1"/>
    <col min="539" max="539" width="15.85546875" style="93" customWidth="1"/>
    <col min="540" max="540" width="13.42578125" style="93" customWidth="1"/>
    <col min="541" max="541" width="24.28515625" style="93" bestFit="1" customWidth="1"/>
    <col min="542" max="542" width="14.7109375" style="93" customWidth="1"/>
    <col min="543" max="543" width="11.5703125" style="93" customWidth="1"/>
    <col min="544" max="544" width="14.85546875" style="93" customWidth="1"/>
    <col min="545" max="545" width="11.85546875" style="93" customWidth="1"/>
    <col min="546" max="546" width="18.28515625" style="93" customWidth="1"/>
    <col min="547" max="547" width="11.140625" style="93" customWidth="1"/>
    <col min="548" max="548" width="13" style="93" customWidth="1"/>
    <col min="549" max="768" width="9.140625" style="93"/>
    <col min="769" max="769" width="38.7109375" style="93" customWidth="1"/>
    <col min="770" max="771" width="15.28515625" style="93" customWidth="1"/>
    <col min="772" max="772" width="13.42578125" style="93" customWidth="1"/>
    <col min="773" max="773" width="15.28515625" style="93" customWidth="1"/>
    <col min="774" max="774" width="13.42578125" style="93" customWidth="1"/>
    <col min="775" max="775" width="16.7109375" style="93" customWidth="1"/>
    <col min="776" max="776" width="13.42578125" style="93" customWidth="1"/>
    <col min="777" max="777" width="15.28515625" style="93" customWidth="1"/>
    <col min="778" max="778" width="13.42578125" style="93" customWidth="1"/>
    <col min="779" max="779" width="15.28515625" style="93" customWidth="1"/>
    <col min="780" max="780" width="13.42578125" style="93" customWidth="1"/>
    <col min="781" max="781" width="15.5703125" style="93" customWidth="1"/>
    <col min="782" max="782" width="13.42578125" style="93" customWidth="1"/>
    <col min="783" max="783" width="15.5703125" style="93" customWidth="1"/>
    <col min="784" max="784" width="13.42578125" style="93" customWidth="1"/>
    <col min="785" max="785" width="16.85546875" style="93" customWidth="1"/>
    <col min="786" max="786" width="13.42578125" style="93" customWidth="1"/>
    <col min="787" max="787" width="15.7109375" style="93" customWidth="1"/>
    <col min="788" max="788" width="13.42578125" style="93" customWidth="1"/>
    <col min="789" max="789" width="16.140625" style="93" customWidth="1"/>
    <col min="790" max="790" width="13.42578125" style="93" customWidth="1"/>
    <col min="791" max="791" width="16.28515625" style="93" customWidth="1"/>
    <col min="792" max="792" width="13.42578125" style="93" customWidth="1"/>
    <col min="793" max="793" width="15.7109375" style="93" customWidth="1"/>
    <col min="794" max="794" width="13.42578125" style="93" customWidth="1"/>
    <col min="795" max="795" width="15.85546875" style="93" customWidth="1"/>
    <col min="796" max="796" width="13.42578125" style="93" customWidth="1"/>
    <col min="797" max="797" width="24.28515625" style="93" bestFit="1" customWidth="1"/>
    <col min="798" max="798" width="14.7109375" style="93" customWidth="1"/>
    <col min="799" max="799" width="11.5703125" style="93" customWidth="1"/>
    <col min="800" max="800" width="14.85546875" style="93" customWidth="1"/>
    <col min="801" max="801" width="11.85546875" style="93" customWidth="1"/>
    <col min="802" max="802" width="18.28515625" style="93" customWidth="1"/>
    <col min="803" max="803" width="11.140625" style="93" customWidth="1"/>
    <col min="804" max="804" width="13" style="93" customWidth="1"/>
    <col min="805" max="1024" width="9.140625" style="93"/>
    <col min="1025" max="1025" width="38.7109375" style="93" customWidth="1"/>
    <col min="1026" max="1027" width="15.28515625" style="93" customWidth="1"/>
    <col min="1028" max="1028" width="13.42578125" style="93" customWidth="1"/>
    <col min="1029" max="1029" width="15.28515625" style="93" customWidth="1"/>
    <col min="1030" max="1030" width="13.42578125" style="93" customWidth="1"/>
    <col min="1031" max="1031" width="16.7109375" style="93" customWidth="1"/>
    <col min="1032" max="1032" width="13.42578125" style="93" customWidth="1"/>
    <col min="1033" max="1033" width="15.28515625" style="93" customWidth="1"/>
    <col min="1034" max="1034" width="13.42578125" style="93" customWidth="1"/>
    <col min="1035" max="1035" width="15.28515625" style="93" customWidth="1"/>
    <col min="1036" max="1036" width="13.42578125" style="93" customWidth="1"/>
    <col min="1037" max="1037" width="15.5703125" style="93" customWidth="1"/>
    <col min="1038" max="1038" width="13.42578125" style="93" customWidth="1"/>
    <col min="1039" max="1039" width="15.5703125" style="93" customWidth="1"/>
    <col min="1040" max="1040" width="13.42578125" style="93" customWidth="1"/>
    <col min="1041" max="1041" width="16.85546875" style="93" customWidth="1"/>
    <col min="1042" max="1042" width="13.42578125" style="93" customWidth="1"/>
    <col min="1043" max="1043" width="15.7109375" style="93" customWidth="1"/>
    <col min="1044" max="1044" width="13.42578125" style="93" customWidth="1"/>
    <col min="1045" max="1045" width="16.140625" style="93" customWidth="1"/>
    <col min="1046" max="1046" width="13.42578125" style="93" customWidth="1"/>
    <col min="1047" max="1047" width="16.28515625" style="93" customWidth="1"/>
    <col min="1048" max="1048" width="13.42578125" style="93" customWidth="1"/>
    <col min="1049" max="1049" width="15.7109375" style="93" customWidth="1"/>
    <col min="1050" max="1050" width="13.42578125" style="93" customWidth="1"/>
    <col min="1051" max="1051" width="15.85546875" style="93" customWidth="1"/>
    <col min="1052" max="1052" width="13.42578125" style="93" customWidth="1"/>
    <col min="1053" max="1053" width="24.28515625" style="93" bestFit="1" customWidth="1"/>
    <col min="1054" max="1054" width="14.7109375" style="93" customWidth="1"/>
    <col min="1055" max="1055" width="11.5703125" style="93" customWidth="1"/>
    <col min="1056" max="1056" width="14.85546875" style="93" customWidth="1"/>
    <col min="1057" max="1057" width="11.85546875" style="93" customWidth="1"/>
    <col min="1058" max="1058" width="18.28515625" style="93" customWidth="1"/>
    <col min="1059" max="1059" width="11.140625" style="93" customWidth="1"/>
    <col min="1060" max="1060" width="13" style="93" customWidth="1"/>
    <col min="1061" max="1280" width="9.140625" style="93"/>
    <col min="1281" max="1281" width="38.7109375" style="93" customWidth="1"/>
    <col min="1282" max="1283" width="15.28515625" style="93" customWidth="1"/>
    <col min="1284" max="1284" width="13.42578125" style="93" customWidth="1"/>
    <col min="1285" max="1285" width="15.28515625" style="93" customWidth="1"/>
    <col min="1286" max="1286" width="13.42578125" style="93" customWidth="1"/>
    <col min="1287" max="1287" width="16.7109375" style="93" customWidth="1"/>
    <col min="1288" max="1288" width="13.42578125" style="93" customWidth="1"/>
    <col min="1289" max="1289" width="15.28515625" style="93" customWidth="1"/>
    <col min="1290" max="1290" width="13.42578125" style="93" customWidth="1"/>
    <col min="1291" max="1291" width="15.28515625" style="93" customWidth="1"/>
    <col min="1292" max="1292" width="13.42578125" style="93" customWidth="1"/>
    <col min="1293" max="1293" width="15.5703125" style="93" customWidth="1"/>
    <col min="1294" max="1294" width="13.42578125" style="93" customWidth="1"/>
    <col min="1295" max="1295" width="15.5703125" style="93" customWidth="1"/>
    <col min="1296" max="1296" width="13.42578125" style="93" customWidth="1"/>
    <col min="1297" max="1297" width="16.85546875" style="93" customWidth="1"/>
    <col min="1298" max="1298" width="13.42578125" style="93" customWidth="1"/>
    <col min="1299" max="1299" width="15.7109375" style="93" customWidth="1"/>
    <col min="1300" max="1300" width="13.42578125" style="93" customWidth="1"/>
    <col min="1301" max="1301" width="16.140625" style="93" customWidth="1"/>
    <col min="1302" max="1302" width="13.42578125" style="93" customWidth="1"/>
    <col min="1303" max="1303" width="16.28515625" style="93" customWidth="1"/>
    <col min="1304" max="1304" width="13.42578125" style="93" customWidth="1"/>
    <col min="1305" max="1305" width="15.7109375" style="93" customWidth="1"/>
    <col min="1306" max="1306" width="13.42578125" style="93" customWidth="1"/>
    <col min="1307" max="1307" width="15.85546875" style="93" customWidth="1"/>
    <col min="1308" max="1308" width="13.42578125" style="93" customWidth="1"/>
    <col min="1309" max="1309" width="24.28515625" style="93" bestFit="1" customWidth="1"/>
    <col min="1310" max="1310" width="14.7109375" style="93" customWidth="1"/>
    <col min="1311" max="1311" width="11.5703125" style="93" customWidth="1"/>
    <col min="1312" max="1312" width="14.85546875" style="93" customWidth="1"/>
    <col min="1313" max="1313" width="11.85546875" style="93" customWidth="1"/>
    <col min="1314" max="1314" width="18.28515625" style="93" customWidth="1"/>
    <col min="1315" max="1315" width="11.140625" style="93" customWidth="1"/>
    <col min="1316" max="1316" width="13" style="93" customWidth="1"/>
    <col min="1317" max="1536" width="9.140625" style="93"/>
    <col min="1537" max="1537" width="38.7109375" style="93" customWidth="1"/>
    <col min="1538" max="1539" width="15.28515625" style="93" customWidth="1"/>
    <col min="1540" max="1540" width="13.42578125" style="93" customWidth="1"/>
    <col min="1541" max="1541" width="15.28515625" style="93" customWidth="1"/>
    <col min="1542" max="1542" width="13.42578125" style="93" customWidth="1"/>
    <col min="1543" max="1543" width="16.7109375" style="93" customWidth="1"/>
    <col min="1544" max="1544" width="13.42578125" style="93" customWidth="1"/>
    <col min="1545" max="1545" width="15.28515625" style="93" customWidth="1"/>
    <col min="1546" max="1546" width="13.42578125" style="93" customWidth="1"/>
    <col min="1547" max="1547" width="15.28515625" style="93" customWidth="1"/>
    <col min="1548" max="1548" width="13.42578125" style="93" customWidth="1"/>
    <col min="1549" max="1549" width="15.5703125" style="93" customWidth="1"/>
    <col min="1550" max="1550" width="13.42578125" style="93" customWidth="1"/>
    <col min="1551" max="1551" width="15.5703125" style="93" customWidth="1"/>
    <col min="1552" max="1552" width="13.42578125" style="93" customWidth="1"/>
    <col min="1553" max="1553" width="16.85546875" style="93" customWidth="1"/>
    <col min="1554" max="1554" width="13.42578125" style="93" customWidth="1"/>
    <col min="1555" max="1555" width="15.7109375" style="93" customWidth="1"/>
    <col min="1556" max="1556" width="13.42578125" style="93" customWidth="1"/>
    <col min="1557" max="1557" width="16.140625" style="93" customWidth="1"/>
    <col min="1558" max="1558" width="13.42578125" style="93" customWidth="1"/>
    <col min="1559" max="1559" width="16.28515625" style="93" customWidth="1"/>
    <col min="1560" max="1560" width="13.42578125" style="93" customWidth="1"/>
    <col min="1561" max="1561" width="15.7109375" style="93" customWidth="1"/>
    <col min="1562" max="1562" width="13.42578125" style="93" customWidth="1"/>
    <col min="1563" max="1563" width="15.85546875" style="93" customWidth="1"/>
    <col min="1564" max="1564" width="13.42578125" style="93" customWidth="1"/>
    <col min="1565" max="1565" width="24.28515625" style="93" bestFit="1" customWidth="1"/>
    <col min="1566" max="1566" width="14.7109375" style="93" customWidth="1"/>
    <col min="1567" max="1567" width="11.5703125" style="93" customWidth="1"/>
    <col min="1568" max="1568" width="14.85546875" style="93" customWidth="1"/>
    <col min="1569" max="1569" width="11.85546875" style="93" customWidth="1"/>
    <col min="1570" max="1570" width="18.28515625" style="93" customWidth="1"/>
    <col min="1571" max="1571" width="11.140625" style="93" customWidth="1"/>
    <col min="1572" max="1572" width="13" style="93" customWidth="1"/>
    <col min="1573" max="1792" width="9.140625" style="93"/>
    <col min="1793" max="1793" width="38.7109375" style="93" customWidth="1"/>
    <col min="1794" max="1795" width="15.28515625" style="93" customWidth="1"/>
    <col min="1796" max="1796" width="13.42578125" style="93" customWidth="1"/>
    <col min="1797" max="1797" width="15.28515625" style="93" customWidth="1"/>
    <col min="1798" max="1798" width="13.42578125" style="93" customWidth="1"/>
    <col min="1799" max="1799" width="16.7109375" style="93" customWidth="1"/>
    <col min="1800" max="1800" width="13.42578125" style="93" customWidth="1"/>
    <col min="1801" max="1801" width="15.28515625" style="93" customWidth="1"/>
    <col min="1802" max="1802" width="13.42578125" style="93" customWidth="1"/>
    <col min="1803" max="1803" width="15.28515625" style="93" customWidth="1"/>
    <col min="1804" max="1804" width="13.42578125" style="93" customWidth="1"/>
    <col min="1805" max="1805" width="15.5703125" style="93" customWidth="1"/>
    <col min="1806" max="1806" width="13.42578125" style="93" customWidth="1"/>
    <col min="1807" max="1807" width="15.5703125" style="93" customWidth="1"/>
    <col min="1808" max="1808" width="13.42578125" style="93" customWidth="1"/>
    <col min="1809" max="1809" width="16.85546875" style="93" customWidth="1"/>
    <col min="1810" max="1810" width="13.42578125" style="93" customWidth="1"/>
    <col min="1811" max="1811" width="15.7109375" style="93" customWidth="1"/>
    <col min="1812" max="1812" width="13.42578125" style="93" customWidth="1"/>
    <col min="1813" max="1813" width="16.140625" style="93" customWidth="1"/>
    <col min="1814" max="1814" width="13.42578125" style="93" customWidth="1"/>
    <col min="1815" max="1815" width="16.28515625" style="93" customWidth="1"/>
    <col min="1816" max="1816" width="13.42578125" style="93" customWidth="1"/>
    <col min="1817" max="1817" width="15.7109375" style="93" customWidth="1"/>
    <col min="1818" max="1818" width="13.42578125" style="93" customWidth="1"/>
    <col min="1819" max="1819" width="15.85546875" style="93" customWidth="1"/>
    <col min="1820" max="1820" width="13.42578125" style="93" customWidth="1"/>
    <col min="1821" max="1821" width="24.28515625" style="93" bestFit="1" customWidth="1"/>
    <col min="1822" max="1822" width="14.7109375" style="93" customWidth="1"/>
    <col min="1823" max="1823" width="11.5703125" style="93" customWidth="1"/>
    <col min="1824" max="1824" width="14.85546875" style="93" customWidth="1"/>
    <col min="1825" max="1825" width="11.85546875" style="93" customWidth="1"/>
    <col min="1826" max="1826" width="18.28515625" style="93" customWidth="1"/>
    <col min="1827" max="1827" width="11.140625" style="93" customWidth="1"/>
    <col min="1828" max="1828" width="13" style="93" customWidth="1"/>
    <col min="1829" max="2048" width="9.140625" style="93"/>
    <col min="2049" max="2049" width="38.7109375" style="93" customWidth="1"/>
    <col min="2050" max="2051" width="15.28515625" style="93" customWidth="1"/>
    <col min="2052" max="2052" width="13.42578125" style="93" customWidth="1"/>
    <col min="2053" max="2053" width="15.28515625" style="93" customWidth="1"/>
    <col min="2054" max="2054" width="13.42578125" style="93" customWidth="1"/>
    <col min="2055" max="2055" width="16.7109375" style="93" customWidth="1"/>
    <col min="2056" max="2056" width="13.42578125" style="93" customWidth="1"/>
    <col min="2057" max="2057" width="15.28515625" style="93" customWidth="1"/>
    <col min="2058" max="2058" width="13.42578125" style="93" customWidth="1"/>
    <col min="2059" max="2059" width="15.28515625" style="93" customWidth="1"/>
    <col min="2060" max="2060" width="13.42578125" style="93" customWidth="1"/>
    <col min="2061" max="2061" width="15.5703125" style="93" customWidth="1"/>
    <col min="2062" max="2062" width="13.42578125" style="93" customWidth="1"/>
    <col min="2063" max="2063" width="15.5703125" style="93" customWidth="1"/>
    <col min="2064" max="2064" width="13.42578125" style="93" customWidth="1"/>
    <col min="2065" max="2065" width="16.85546875" style="93" customWidth="1"/>
    <col min="2066" max="2066" width="13.42578125" style="93" customWidth="1"/>
    <col min="2067" max="2067" width="15.7109375" style="93" customWidth="1"/>
    <col min="2068" max="2068" width="13.42578125" style="93" customWidth="1"/>
    <col min="2069" max="2069" width="16.140625" style="93" customWidth="1"/>
    <col min="2070" max="2070" width="13.42578125" style="93" customWidth="1"/>
    <col min="2071" max="2071" width="16.28515625" style="93" customWidth="1"/>
    <col min="2072" max="2072" width="13.42578125" style="93" customWidth="1"/>
    <col min="2073" max="2073" width="15.7109375" style="93" customWidth="1"/>
    <col min="2074" max="2074" width="13.42578125" style="93" customWidth="1"/>
    <col min="2075" max="2075" width="15.85546875" style="93" customWidth="1"/>
    <col min="2076" max="2076" width="13.42578125" style="93" customWidth="1"/>
    <col min="2077" max="2077" width="24.28515625" style="93" bestFit="1" customWidth="1"/>
    <col min="2078" max="2078" width="14.7109375" style="93" customWidth="1"/>
    <col min="2079" max="2079" width="11.5703125" style="93" customWidth="1"/>
    <col min="2080" max="2080" width="14.85546875" style="93" customWidth="1"/>
    <col min="2081" max="2081" width="11.85546875" style="93" customWidth="1"/>
    <col min="2082" max="2082" width="18.28515625" style="93" customWidth="1"/>
    <col min="2083" max="2083" width="11.140625" style="93" customWidth="1"/>
    <col min="2084" max="2084" width="13" style="93" customWidth="1"/>
    <col min="2085" max="2304" width="9.140625" style="93"/>
    <col min="2305" max="2305" width="38.7109375" style="93" customWidth="1"/>
    <col min="2306" max="2307" width="15.28515625" style="93" customWidth="1"/>
    <col min="2308" max="2308" width="13.42578125" style="93" customWidth="1"/>
    <col min="2309" max="2309" width="15.28515625" style="93" customWidth="1"/>
    <col min="2310" max="2310" width="13.42578125" style="93" customWidth="1"/>
    <col min="2311" max="2311" width="16.7109375" style="93" customWidth="1"/>
    <col min="2312" max="2312" width="13.42578125" style="93" customWidth="1"/>
    <col min="2313" max="2313" width="15.28515625" style="93" customWidth="1"/>
    <col min="2314" max="2314" width="13.42578125" style="93" customWidth="1"/>
    <col min="2315" max="2315" width="15.28515625" style="93" customWidth="1"/>
    <col min="2316" max="2316" width="13.42578125" style="93" customWidth="1"/>
    <col min="2317" max="2317" width="15.5703125" style="93" customWidth="1"/>
    <col min="2318" max="2318" width="13.42578125" style="93" customWidth="1"/>
    <col min="2319" max="2319" width="15.5703125" style="93" customWidth="1"/>
    <col min="2320" max="2320" width="13.42578125" style="93" customWidth="1"/>
    <col min="2321" max="2321" width="16.85546875" style="93" customWidth="1"/>
    <col min="2322" max="2322" width="13.42578125" style="93" customWidth="1"/>
    <col min="2323" max="2323" width="15.7109375" style="93" customWidth="1"/>
    <col min="2324" max="2324" width="13.42578125" style="93" customWidth="1"/>
    <col min="2325" max="2325" width="16.140625" style="93" customWidth="1"/>
    <col min="2326" max="2326" width="13.42578125" style="93" customWidth="1"/>
    <col min="2327" max="2327" width="16.28515625" style="93" customWidth="1"/>
    <col min="2328" max="2328" width="13.42578125" style="93" customWidth="1"/>
    <col min="2329" max="2329" width="15.7109375" style="93" customWidth="1"/>
    <col min="2330" max="2330" width="13.42578125" style="93" customWidth="1"/>
    <col min="2331" max="2331" width="15.85546875" style="93" customWidth="1"/>
    <col min="2332" max="2332" width="13.42578125" style="93" customWidth="1"/>
    <col min="2333" max="2333" width="24.28515625" style="93" bestFit="1" customWidth="1"/>
    <col min="2334" max="2334" width="14.7109375" style="93" customWidth="1"/>
    <col min="2335" max="2335" width="11.5703125" style="93" customWidth="1"/>
    <col min="2336" max="2336" width="14.85546875" style="93" customWidth="1"/>
    <col min="2337" max="2337" width="11.85546875" style="93" customWidth="1"/>
    <col min="2338" max="2338" width="18.28515625" style="93" customWidth="1"/>
    <col min="2339" max="2339" width="11.140625" style="93" customWidth="1"/>
    <col min="2340" max="2340" width="13" style="93" customWidth="1"/>
    <col min="2341" max="2560" width="9.140625" style="93"/>
    <col min="2561" max="2561" width="38.7109375" style="93" customWidth="1"/>
    <col min="2562" max="2563" width="15.28515625" style="93" customWidth="1"/>
    <col min="2564" max="2564" width="13.42578125" style="93" customWidth="1"/>
    <col min="2565" max="2565" width="15.28515625" style="93" customWidth="1"/>
    <col min="2566" max="2566" width="13.42578125" style="93" customWidth="1"/>
    <col min="2567" max="2567" width="16.7109375" style="93" customWidth="1"/>
    <col min="2568" max="2568" width="13.42578125" style="93" customWidth="1"/>
    <col min="2569" max="2569" width="15.28515625" style="93" customWidth="1"/>
    <col min="2570" max="2570" width="13.42578125" style="93" customWidth="1"/>
    <col min="2571" max="2571" width="15.28515625" style="93" customWidth="1"/>
    <col min="2572" max="2572" width="13.42578125" style="93" customWidth="1"/>
    <col min="2573" max="2573" width="15.5703125" style="93" customWidth="1"/>
    <col min="2574" max="2574" width="13.42578125" style="93" customWidth="1"/>
    <col min="2575" max="2575" width="15.5703125" style="93" customWidth="1"/>
    <col min="2576" max="2576" width="13.42578125" style="93" customWidth="1"/>
    <col min="2577" max="2577" width="16.85546875" style="93" customWidth="1"/>
    <col min="2578" max="2578" width="13.42578125" style="93" customWidth="1"/>
    <col min="2579" max="2579" width="15.7109375" style="93" customWidth="1"/>
    <col min="2580" max="2580" width="13.42578125" style="93" customWidth="1"/>
    <col min="2581" max="2581" width="16.140625" style="93" customWidth="1"/>
    <col min="2582" max="2582" width="13.42578125" style="93" customWidth="1"/>
    <col min="2583" max="2583" width="16.28515625" style="93" customWidth="1"/>
    <col min="2584" max="2584" width="13.42578125" style="93" customWidth="1"/>
    <col min="2585" max="2585" width="15.7109375" style="93" customWidth="1"/>
    <col min="2586" max="2586" width="13.42578125" style="93" customWidth="1"/>
    <col min="2587" max="2587" width="15.85546875" style="93" customWidth="1"/>
    <col min="2588" max="2588" width="13.42578125" style="93" customWidth="1"/>
    <col min="2589" max="2589" width="24.28515625" style="93" bestFit="1" customWidth="1"/>
    <col min="2590" max="2590" width="14.7109375" style="93" customWidth="1"/>
    <col min="2591" max="2591" width="11.5703125" style="93" customWidth="1"/>
    <col min="2592" max="2592" width="14.85546875" style="93" customWidth="1"/>
    <col min="2593" max="2593" width="11.85546875" style="93" customWidth="1"/>
    <col min="2594" max="2594" width="18.28515625" style="93" customWidth="1"/>
    <col min="2595" max="2595" width="11.140625" style="93" customWidth="1"/>
    <col min="2596" max="2596" width="13" style="93" customWidth="1"/>
    <col min="2597" max="2816" width="9.140625" style="93"/>
    <col min="2817" max="2817" width="38.7109375" style="93" customWidth="1"/>
    <col min="2818" max="2819" width="15.28515625" style="93" customWidth="1"/>
    <col min="2820" max="2820" width="13.42578125" style="93" customWidth="1"/>
    <col min="2821" max="2821" width="15.28515625" style="93" customWidth="1"/>
    <col min="2822" max="2822" width="13.42578125" style="93" customWidth="1"/>
    <col min="2823" max="2823" width="16.7109375" style="93" customWidth="1"/>
    <col min="2824" max="2824" width="13.42578125" style="93" customWidth="1"/>
    <col min="2825" max="2825" width="15.28515625" style="93" customWidth="1"/>
    <col min="2826" max="2826" width="13.42578125" style="93" customWidth="1"/>
    <col min="2827" max="2827" width="15.28515625" style="93" customWidth="1"/>
    <col min="2828" max="2828" width="13.42578125" style="93" customWidth="1"/>
    <col min="2829" max="2829" width="15.5703125" style="93" customWidth="1"/>
    <col min="2830" max="2830" width="13.42578125" style="93" customWidth="1"/>
    <col min="2831" max="2831" width="15.5703125" style="93" customWidth="1"/>
    <col min="2832" max="2832" width="13.42578125" style="93" customWidth="1"/>
    <col min="2833" max="2833" width="16.85546875" style="93" customWidth="1"/>
    <col min="2834" max="2834" width="13.42578125" style="93" customWidth="1"/>
    <col min="2835" max="2835" width="15.7109375" style="93" customWidth="1"/>
    <col min="2836" max="2836" width="13.42578125" style="93" customWidth="1"/>
    <col min="2837" max="2837" width="16.140625" style="93" customWidth="1"/>
    <col min="2838" max="2838" width="13.42578125" style="93" customWidth="1"/>
    <col min="2839" max="2839" width="16.28515625" style="93" customWidth="1"/>
    <col min="2840" max="2840" width="13.42578125" style="93" customWidth="1"/>
    <col min="2841" max="2841" width="15.7109375" style="93" customWidth="1"/>
    <col min="2842" max="2842" width="13.42578125" style="93" customWidth="1"/>
    <col min="2843" max="2843" width="15.85546875" style="93" customWidth="1"/>
    <col min="2844" max="2844" width="13.42578125" style="93" customWidth="1"/>
    <col min="2845" max="2845" width="24.28515625" style="93" bestFit="1" customWidth="1"/>
    <col min="2846" max="2846" width="14.7109375" style="93" customWidth="1"/>
    <col min="2847" max="2847" width="11.5703125" style="93" customWidth="1"/>
    <col min="2848" max="2848" width="14.85546875" style="93" customWidth="1"/>
    <col min="2849" max="2849" width="11.85546875" style="93" customWidth="1"/>
    <col min="2850" max="2850" width="18.28515625" style="93" customWidth="1"/>
    <col min="2851" max="2851" width="11.140625" style="93" customWidth="1"/>
    <col min="2852" max="2852" width="13" style="93" customWidth="1"/>
    <col min="2853" max="3072" width="9.140625" style="93"/>
    <col min="3073" max="3073" width="38.7109375" style="93" customWidth="1"/>
    <col min="3074" max="3075" width="15.28515625" style="93" customWidth="1"/>
    <col min="3076" max="3076" width="13.42578125" style="93" customWidth="1"/>
    <col min="3077" max="3077" width="15.28515625" style="93" customWidth="1"/>
    <col min="3078" max="3078" width="13.42578125" style="93" customWidth="1"/>
    <col min="3079" max="3079" width="16.7109375" style="93" customWidth="1"/>
    <col min="3080" max="3080" width="13.42578125" style="93" customWidth="1"/>
    <col min="3081" max="3081" width="15.28515625" style="93" customWidth="1"/>
    <col min="3082" max="3082" width="13.42578125" style="93" customWidth="1"/>
    <col min="3083" max="3083" width="15.28515625" style="93" customWidth="1"/>
    <col min="3084" max="3084" width="13.42578125" style="93" customWidth="1"/>
    <col min="3085" max="3085" width="15.5703125" style="93" customWidth="1"/>
    <col min="3086" max="3086" width="13.42578125" style="93" customWidth="1"/>
    <col min="3087" max="3087" width="15.5703125" style="93" customWidth="1"/>
    <col min="3088" max="3088" width="13.42578125" style="93" customWidth="1"/>
    <col min="3089" max="3089" width="16.85546875" style="93" customWidth="1"/>
    <col min="3090" max="3090" width="13.42578125" style="93" customWidth="1"/>
    <col min="3091" max="3091" width="15.7109375" style="93" customWidth="1"/>
    <col min="3092" max="3092" width="13.42578125" style="93" customWidth="1"/>
    <col min="3093" max="3093" width="16.140625" style="93" customWidth="1"/>
    <col min="3094" max="3094" width="13.42578125" style="93" customWidth="1"/>
    <col min="3095" max="3095" width="16.28515625" style="93" customWidth="1"/>
    <col min="3096" max="3096" width="13.42578125" style="93" customWidth="1"/>
    <col min="3097" max="3097" width="15.7109375" style="93" customWidth="1"/>
    <col min="3098" max="3098" width="13.42578125" style="93" customWidth="1"/>
    <col min="3099" max="3099" width="15.85546875" style="93" customWidth="1"/>
    <col min="3100" max="3100" width="13.42578125" style="93" customWidth="1"/>
    <col min="3101" max="3101" width="24.28515625" style="93" bestFit="1" customWidth="1"/>
    <col min="3102" max="3102" width="14.7109375" style="93" customWidth="1"/>
    <col min="3103" max="3103" width="11.5703125" style="93" customWidth="1"/>
    <col min="3104" max="3104" width="14.85546875" style="93" customWidth="1"/>
    <col min="3105" max="3105" width="11.85546875" style="93" customWidth="1"/>
    <col min="3106" max="3106" width="18.28515625" style="93" customWidth="1"/>
    <col min="3107" max="3107" width="11.140625" style="93" customWidth="1"/>
    <col min="3108" max="3108" width="13" style="93" customWidth="1"/>
    <col min="3109" max="3328" width="9.140625" style="93"/>
    <col min="3329" max="3329" width="38.7109375" style="93" customWidth="1"/>
    <col min="3330" max="3331" width="15.28515625" style="93" customWidth="1"/>
    <col min="3332" max="3332" width="13.42578125" style="93" customWidth="1"/>
    <col min="3333" max="3333" width="15.28515625" style="93" customWidth="1"/>
    <col min="3334" max="3334" width="13.42578125" style="93" customWidth="1"/>
    <col min="3335" max="3335" width="16.7109375" style="93" customWidth="1"/>
    <col min="3336" max="3336" width="13.42578125" style="93" customWidth="1"/>
    <col min="3337" max="3337" width="15.28515625" style="93" customWidth="1"/>
    <col min="3338" max="3338" width="13.42578125" style="93" customWidth="1"/>
    <col min="3339" max="3339" width="15.28515625" style="93" customWidth="1"/>
    <col min="3340" max="3340" width="13.42578125" style="93" customWidth="1"/>
    <col min="3341" max="3341" width="15.5703125" style="93" customWidth="1"/>
    <col min="3342" max="3342" width="13.42578125" style="93" customWidth="1"/>
    <col min="3343" max="3343" width="15.5703125" style="93" customWidth="1"/>
    <col min="3344" max="3344" width="13.42578125" style="93" customWidth="1"/>
    <col min="3345" max="3345" width="16.85546875" style="93" customWidth="1"/>
    <col min="3346" max="3346" width="13.42578125" style="93" customWidth="1"/>
    <col min="3347" max="3347" width="15.7109375" style="93" customWidth="1"/>
    <col min="3348" max="3348" width="13.42578125" style="93" customWidth="1"/>
    <col min="3349" max="3349" width="16.140625" style="93" customWidth="1"/>
    <col min="3350" max="3350" width="13.42578125" style="93" customWidth="1"/>
    <col min="3351" max="3351" width="16.28515625" style="93" customWidth="1"/>
    <col min="3352" max="3352" width="13.42578125" style="93" customWidth="1"/>
    <col min="3353" max="3353" width="15.7109375" style="93" customWidth="1"/>
    <col min="3354" max="3354" width="13.42578125" style="93" customWidth="1"/>
    <col min="3355" max="3355" width="15.85546875" style="93" customWidth="1"/>
    <col min="3356" max="3356" width="13.42578125" style="93" customWidth="1"/>
    <col min="3357" max="3357" width="24.28515625" style="93" bestFit="1" customWidth="1"/>
    <col min="3358" max="3358" width="14.7109375" style="93" customWidth="1"/>
    <col min="3359" max="3359" width="11.5703125" style="93" customWidth="1"/>
    <col min="3360" max="3360" width="14.85546875" style="93" customWidth="1"/>
    <col min="3361" max="3361" width="11.85546875" style="93" customWidth="1"/>
    <col min="3362" max="3362" width="18.28515625" style="93" customWidth="1"/>
    <col min="3363" max="3363" width="11.140625" style="93" customWidth="1"/>
    <col min="3364" max="3364" width="13" style="93" customWidth="1"/>
    <col min="3365" max="3584" width="9.140625" style="93"/>
    <col min="3585" max="3585" width="38.7109375" style="93" customWidth="1"/>
    <col min="3586" max="3587" width="15.28515625" style="93" customWidth="1"/>
    <col min="3588" max="3588" width="13.42578125" style="93" customWidth="1"/>
    <col min="3589" max="3589" width="15.28515625" style="93" customWidth="1"/>
    <col min="3590" max="3590" width="13.42578125" style="93" customWidth="1"/>
    <col min="3591" max="3591" width="16.7109375" style="93" customWidth="1"/>
    <col min="3592" max="3592" width="13.42578125" style="93" customWidth="1"/>
    <col min="3593" max="3593" width="15.28515625" style="93" customWidth="1"/>
    <col min="3594" max="3594" width="13.42578125" style="93" customWidth="1"/>
    <col min="3595" max="3595" width="15.28515625" style="93" customWidth="1"/>
    <col min="3596" max="3596" width="13.42578125" style="93" customWidth="1"/>
    <col min="3597" max="3597" width="15.5703125" style="93" customWidth="1"/>
    <col min="3598" max="3598" width="13.42578125" style="93" customWidth="1"/>
    <col min="3599" max="3599" width="15.5703125" style="93" customWidth="1"/>
    <col min="3600" max="3600" width="13.42578125" style="93" customWidth="1"/>
    <col min="3601" max="3601" width="16.85546875" style="93" customWidth="1"/>
    <col min="3602" max="3602" width="13.42578125" style="93" customWidth="1"/>
    <col min="3603" max="3603" width="15.7109375" style="93" customWidth="1"/>
    <col min="3604" max="3604" width="13.42578125" style="93" customWidth="1"/>
    <col min="3605" max="3605" width="16.140625" style="93" customWidth="1"/>
    <col min="3606" max="3606" width="13.42578125" style="93" customWidth="1"/>
    <col min="3607" max="3607" width="16.28515625" style="93" customWidth="1"/>
    <col min="3608" max="3608" width="13.42578125" style="93" customWidth="1"/>
    <col min="3609" max="3609" width="15.7109375" style="93" customWidth="1"/>
    <col min="3610" max="3610" width="13.42578125" style="93" customWidth="1"/>
    <col min="3611" max="3611" width="15.85546875" style="93" customWidth="1"/>
    <col min="3612" max="3612" width="13.42578125" style="93" customWidth="1"/>
    <col min="3613" max="3613" width="24.28515625" style="93" bestFit="1" customWidth="1"/>
    <col min="3614" max="3614" width="14.7109375" style="93" customWidth="1"/>
    <col min="3615" max="3615" width="11.5703125" style="93" customWidth="1"/>
    <col min="3616" max="3616" width="14.85546875" style="93" customWidth="1"/>
    <col min="3617" max="3617" width="11.85546875" style="93" customWidth="1"/>
    <col min="3618" max="3618" width="18.28515625" style="93" customWidth="1"/>
    <col min="3619" max="3619" width="11.140625" style="93" customWidth="1"/>
    <col min="3620" max="3620" width="13" style="93" customWidth="1"/>
    <col min="3621" max="3840" width="9.140625" style="93"/>
    <col min="3841" max="3841" width="38.7109375" style="93" customWidth="1"/>
    <col min="3842" max="3843" width="15.28515625" style="93" customWidth="1"/>
    <col min="3844" max="3844" width="13.42578125" style="93" customWidth="1"/>
    <col min="3845" max="3845" width="15.28515625" style="93" customWidth="1"/>
    <col min="3846" max="3846" width="13.42578125" style="93" customWidth="1"/>
    <col min="3847" max="3847" width="16.7109375" style="93" customWidth="1"/>
    <col min="3848" max="3848" width="13.42578125" style="93" customWidth="1"/>
    <col min="3849" max="3849" width="15.28515625" style="93" customWidth="1"/>
    <col min="3850" max="3850" width="13.42578125" style="93" customWidth="1"/>
    <col min="3851" max="3851" width="15.28515625" style="93" customWidth="1"/>
    <col min="3852" max="3852" width="13.42578125" style="93" customWidth="1"/>
    <col min="3853" max="3853" width="15.5703125" style="93" customWidth="1"/>
    <col min="3854" max="3854" width="13.42578125" style="93" customWidth="1"/>
    <col min="3855" max="3855" width="15.5703125" style="93" customWidth="1"/>
    <col min="3856" max="3856" width="13.42578125" style="93" customWidth="1"/>
    <col min="3857" max="3857" width="16.85546875" style="93" customWidth="1"/>
    <col min="3858" max="3858" width="13.42578125" style="93" customWidth="1"/>
    <col min="3859" max="3859" width="15.7109375" style="93" customWidth="1"/>
    <col min="3860" max="3860" width="13.42578125" style="93" customWidth="1"/>
    <col min="3861" max="3861" width="16.140625" style="93" customWidth="1"/>
    <col min="3862" max="3862" width="13.42578125" style="93" customWidth="1"/>
    <col min="3863" max="3863" width="16.28515625" style="93" customWidth="1"/>
    <col min="3864" max="3864" width="13.42578125" style="93" customWidth="1"/>
    <col min="3865" max="3865" width="15.7109375" style="93" customWidth="1"/>
    <col min="3866" max="3866" width="13.42578125" style="93" customWidth="1"/>
    <col min="3867" max="3867" width="15.85546875" style="93" customWidth="1"/>
    <col min="3868" max="3868" width="13.42578125" style="93" customWidth="1"/>
    <col min="3869" max="3869" width="24.28515625" style="93" bestFit="1" customWidth="1"/>
    <col min="3870" max="3870" width="14.7109375" style="93" customWidth="1"/>
    <col min="3871" max="3871" width="11.5703125" style="93" customWidth="1"/>
    <col min="3872" max="3872" width="14.85546875" style="93" customWidth="1"/>
    <col min="3873" max="3873" width="11.85546875" style="93" customWidth="1"/>
    <col min="3874" max="3874" width="18.28515625" style="93" customWidth="1"/>
    <col min="3875" max="3875" width="11.140625" style="93" customWidth="1"/>
    <col min="3876" max="3876" width="13" style="93" customWidth="1"/>
    <col min="3877" max="4096" width="9.140625" style="93"/>
    <col min="4097" max="4097" width="38.7109375" style="93" customWidth="1"/>
    <col min="4098" max="4099" width="15.28515625" style="93" customWidth="1"/>
    <col min="4100" max="4100" width="13.42578125" style="93" customWidth="1"/>
    <col min="4101" max="4101" width="15.28515625" style="93" customWidth="1"/>
    <col min="4102" max="4102" width="13.42578125" style="93" customWidth="1"/>
    <col min="4103" max="4103" width="16.7109375" style="93" customWidth="1"/>
    <col min="4104" max="4104" width="13.42578125" style="93" customWidth="1"/>
    <col min="4105" max="4105" width="15.28515625" style="93" customWidth="1"/>
    <col min="4106" max="4106" width="13.42578125" style="93" customWidth="1"/>
    <col min="4107" max="4107" width="15.28515625" style="93" customWidth="1"/>
    <col min="4108" max="4108" width="13.42578125" style="93" customWidth="1"/>
    <col min="4109" max="4109" width="15.5703125" style="93" customWidth="1"/>
    <col min="4110" max="4110" width="13.42578125" style="93" customWidth="1"/>
    <col min="4111" max="4111" width="15.5703125" style="93" customWidth="1"/>
    <col min="4112" max="4112" width="13.42578125" style="93" customWidth="1"/>
    <col min="4113" max="4113" width="16.85546875" style="93" customWidth="1"/>
    <col min="4114" max="4114" width="13.42578125" style="93" customWidth="1"/>
    <col min="4115" max="4115" width="15.7109375" style="93" customWidth="1"/>
    <col min="4116" max="4116" width="13.42578125" style="93" customWidth="1"/>
    <col min="4117" max="4117" width="16.140625" style="93" customWidth="1"/>
    <col min="4118" max="4118" width="13.42578125" style="93" customWidth="1"/>
    <col min="4119" max="4119" width="16.28515625" style="93" customWidth="1"/>
    <col min="4120" max="4120" width="13.42578125" style="93" customWidth="1"/>
    <col min="4121" max="4121" width="15.7109375" style="93" customWidth="1"/>
    <col min="4122" max="4122" width="13.42578125" style="93" customWidth="1"/>
    <col min="4123" max="4123" width="15.85546875" style="93" customWidth="1"/>
    <col min="4124" max="4124" width="13.42578125" style="93" customWidth="1"/>
    <col min="4125" max="4125" width="24.28515625" style="93" bestFit="1" customWidth="1"/>
    <col min="4126" max="4126" width="14.7109375" style="93" customWidth="1"/>
    <col min="4127" max="4127" width="11.5703125" style="93" customWidth="1"/>
    <col min="4128" max="4128" width="14.85546875" style="93" customWidth="1"/>
    <col min="4129" max="4129" width="11.85546875" style="93" customWidth="1"/>
    <col min="4130" max="4130" width="18.28515625" style="93" customWidth="1"/>
    <col min="4131" max="4131" width="11.140625" style="93" customWidth="1"/>
    <col min="4132" max="4132" width="13" style="93" customWidth="1"/>
    <col min="4133" max="4352" width="9.140625" style="93"/>
    <col min="4353" max="4353" width="38.7109375" style="93" customWidth="1"/>
    <col min="4354" max="4355" width="15.28515625" style="93" customWidth="1"/>
    <col min="4356" max="4356" width="13.42578125" style="93" customWidth="1"/>
    <col min="4357" max="4357" width="15.28515625" style="93" customWidth="1"/>
    <col min="4358" max="4358" width="13.42578125" style="93" customWidth="1"/>
    <col min="4359" max="4359" width="16.7109375" style="93" customWidth="1"/>
    <col min="4360" max="4360" width="13.42578125" style="93" customWidth="1"/>
    <col min="4361" max="4361" width="15.28515625" style="93" customWidth="1"/>
    <col min="4362" max="4362" width="13.42578125" style="93" customWidth="1"/>
    <col min="4363" max="4363" width="15.28515625" style="93" customWidth="1"/>
    <col min="4364" max="4364" width="13.42578125" style="93" customWidth="1"/>
    <col min="4365" max="4365" width="15.5703125" style="93" customWidth="1"/>
    <col min="4366" max="4366" width="13.42578125" style="93" customWidth="1"/>
    <col min="4367" max="4367" width="15.5703125" style="93" customWidth="1"/>
    <col min="4368" max="4368" width="13.42578125" style="93" customWidth="1"/>
    <col min="4369" max="4369" width="16.85546875" style="93" customWidth="1"/>
    <col min="4370" max="4370" width="13.42578125" style="93" customWidth="1"/>
    <col min="4371" max="4371" width="15.7109375" style="93" customWidth="1"/>
    <col min="4372" max="4372" width="13.42578125" style="93" customWidth="1"/>
    <col min="4373" max="4373" width="16.140625" style="93" customWidth="1"/>
    <col min="4374" max="4374" width="13.42578125" style="93" customWidth="1"/>
    <col min="4375" max="4375" width="16.28515625" style="93" customWidth="1"/>
    <col min="4376" max="4376" width="13.42578125" style="93" customWidth="1"/>
    <col min="4377" max="4377" width="15.7109375" style="93" customWidth="1"/>
    <col min="4378" max="4378" width="13.42578125" style="93" customWidth="1"/>
    <col min="4379" max="4379" width="15.85546875" style="93" customWidth="1"/>
    <col min="4380" max="4380" width="13.42578125" style="93" customWidth="1"/>
    <col min="4381" max="4381" width="24.28515625" style="93" bestFit="1" customWidth="1"/>
    <col min="4382" max="4382" width="14.7109375" style="93" customWidth="1"/>
    <col min="4383" max="4383" width="11.5703125" style="93" customWidth="1"/>
    <col min="4384" max="4384" width="14.85546875" style="93" customWidth="1"/>
    <col min="4385" max="4385" width="11.85546875" style="93" customWidth="1"/>
    <col min="4386" max="4386" width="18.28515625" style="93" customWidth="1"/>
    <col min="4387" max="4387" width="11.140625" style="93" customWidth="1"/>
    <col min="4388" max="4388" width="13" style="93" customWidth="1"/>
    <col min="4389" max="4608" width="9.140625" style="93"/>
    <col min="4609" max="4609" width="38.7109375" style="93" customWidth="1"/>
    <col min="4610" max="4611" width="15.28515625" style="93" customWidth="1"/>
    <col min="4612" max="4612" width="13.42578125" style="93" customWidth="1"/>
    <col min="4613" max="4613" width="15.28515625" style="93" customWidth="1"/>
    <col min="4614" max="4614" width="13.42578125" style="93" customWidth="1"/>
    <col min="4615" max="4615" width="16.7109375" style="93" customWidth="1"/>
    <col min="4616" max="4616" width="13.42578125" style="93" customWidth="1"/>
    <col min="4617" max="4617" width="15.28515625" style="93" customWidth="1"/>
    <col min="4618" max="4618" width="13.42578125" style="93" customWidth="1"/>
    <col min="4619" max="4619" width="15.28515625" style="93" customWidth="1"/>
    <col min="4620" max="4620" width="13.42578125" style="93" customWidth="1"/>
    <col min="4621" max="4621" width="15.5703125" style="93" customWidth="1"/>
    <col min="4622" max="4622" width="13.42578125" style="93" customWidth="1"/>
    <col min="4623" max="4623" width="15.5703125" style="93" customWidth="1"/>
    <col min="4624" max="4624" width="13.42578125" style="93" customWidth="1"/>
    <col min="4625" max="4625" width="16.85546875" style="93" customWidth="1"/>
    <col min="4626" max="4626" width="13.42578125" style="93" customWidth="1"/>
    <col min="4627" max="4627" width="15.7109375" style="93" customWidth="1"/>
    <col min="4628" max="4628" width="13.42578125" style="93" customWidth="1"/>
    <col min="4629" max="4629" width="16.140625" style="93" customWidth="1"/>
    <col min="4630" max="4630" width="13.42578125" style="93" customWidth="1"/>
    <col min="4631" max="4631" width="16.28515625" style="93" customWidth="1"/>
    <col min="4632" max="4632" width="13.42578125" style="93" customWidth="1"/>
    <col min="4633" max="4633" width="15.7109375" style="93" customWidth="1"/>
    <col min="4634" max="4634" width="13.42578125" style="93" customWidth="1"/>
    <col min="4635" max="4635" width="15.85546875" style="93" customWidth="1"/>
    <col min="4636" max="4636" width="13.42578125" style="93" customWidth="1"/>
    <col min="4637" max="4637" width="24.28515625" style="93" bestFit="1" customWidth="1"/>
    <col min="4638" max="4638" width="14.7109375" style="93" customWidth="1"/>
    <col min="4639" max="4639" width="11.5703125" style="93" customWidth="1"/>
    <col min="4640" max="4640" width="14.85546875" style="93" customWidth="1"/>
    <col min="4641" max="4641" width="11.85546875" style="93" customWidth="1"/>
    <col min="4642" max="4642" width="18.28515625" style="93" customWidth="1"/>
    <col min="4643" max="4643" width="11.140625" style="93" customWidth="1"/>
    <col min="4644" max="4644" width="13" style="93" customWidth="1"/>
    <col min="4645" max="4864" width="9.140625" style="93"/>
    <col min="4865" max="4865" width="38.7109375" style="93" customWidth="1"/>
    <col min="4866" max="4867" width="15.28515625" style="93" customWidth="1"/>
    <col min="4868" max="4868" width="13.42578125" style="93" customWidth="1"/>
    <col min="4869" max="4869" width="15.28515625" style="93" customWidth="1"/>
    <col min="4870" max="4870" width="13.42578125" style="93" customWidth="1"/>
    <col min="4871" max="4871" width="16.7109375" style="93" customWidth="1"/>
    <col min="4872" max="4872" width="13.42578125" style="93" customWidth="1"/>
    <col min="4873" max="4873" width="15.28515625" style="93" customWidth="1"/>
    <col min="4874" max="4874" width="13.42578125" style="93" customWidth="1"/>
    <col min="4875" max="4875" width="15.28515625" style="93" customWidth="1"/>
    <col min="4876" max="4876" width="13.42578125" style="93" customWidth="1"/>
    <col min="4877" max="4877" width="15.5703125" style="93" customWidth="1"/>
    <col min="4878" max="4878" width="13.42578125" style="93" customWidth="1"/>
    <col min="4879" max="4879" width="15.5703125" style="93" customWidth="1"/>
    <col min="4880" max="4880" width="13.42578125" style="93" customWidth="1"/>
    <col min="4881" max="4881" width="16.85546875" style="93" customWidth="1"/>
    <col min="4882" max="4882" width="13.42578125" style="93" customWidth="1"/>
    <col min="4883" max="4883" width="15.7109375" style="93" customWidth="1"/>
    <col min="4884" max="4884" width="13.42578125" style="93" customWidth="1"/>
    <col min="4885" max="4885" width="16.140625" style="93" customWidth="1"/>
    <col min="4886" max="4886" width="13.42578125" style="93" customWidth="1"/>
    <col min="4887" max="4887" width="16.28515625" style="93" customWidth="1"/>
    <col min="4888" max="4888" width="13.42578125" style="93" customWidth="1"/>
    <col min="4889" max="4889" width="15.7109375" style="93" customWidth="1"/>
    <col min="4890" max="4890" width="13.42578125" style="93" customWidth="1"/>
    <col min="4891" max="4891" width="15.85546875" style="93" customWidth="1"/>
    <col min="4892" max="4892" width="13.42578125" style="93" customWidth="1"/>
    <col min="4893" max="4893" width="24.28515625" style="93" bestFit="1" customWidth="1"/>
    <col min="4894" max="4894" width="14.7109375" style="93" customWidth="1"/>
    <col min="4895" max="4895" width="11.5703125" style="93" customWidth="1"/>
    <col min="4896" max="4896" width="14.85546875" style="93" customWidth="1"/>
    <col min="4897" max="4897" width="11.85546875" style="93" customWidth="1"/>
    <col min="4898" max="4898" width="18.28515625" style="93" customWidth="1"/>
    <col min="4899" max="4899" width="11.140625" style="93" customWidth="1"/>
    <col min="4900" max="4900" width="13" style="93" customWidth="1"/>
    <col min="4901" max="5120" width="9.140625" style="93"/>
    <col min="5121" max="5121" width="38.7109375" style="93" customWidth="1"/>
    <col min="5122" max="5123" width="15.28515625" style="93" customWidth="1"/>
    <col min="5124" max="5124" width="13.42578125" style="93" customWidth="1"/>
    <col min="5125" max="5125" width="15.28515625" style="93" customWidth="1"/>
    <col min="5126" max="5126" width="13.42578125" style="93" customWidth="1"/>
    <col min="5127" max="5127" width="16.7109375" style="93" customWidth="1"/>
    <col min="5128" max="5128" width="13.42578125" style="93" customWidth="1"/>
    <col min="5129" max="5129" width="15.28515625" style="93" customWidth="1"/>
    <col min="5130" max="5130" width="13.42578125" style="93" customWidth="1"/>
    <col min="5131" max="5131" width="15.28515625" style="93" customWidth="1"/>
    <col min="5132" max="5132" width="13.42578125" style="93" customWidth="1"/>
    <col min="5133" max="5133" width="15.5703125" style="93" customWidth="1"/>
    <col min="5134" max="5134" width="13.42578125" style="93" customWidth="1"/>
    <col min="5135" max="5135" width="15.5703125" style="93" customWidth="1"/>
    <col min="5136" max="5136" width="13.42578125" style="93" customWidth="1"/>
    <col min="5137" max="5137" width="16.85546875" style="93" customWidth="1"/>
    <col min="5138" max="5138" width="13.42578125" style="93" customWidth="1"/>
    <col min="5139" max="5139" width="15.7109375" style="93" customWidth="1"/>
    <col min="5140" max="5140" width="13.42578125" style="93" customWidth="1"/>
    <col min="5141" max="5141" width="16.140625" style="93" customWidth="1"/>
    <col min="5142" max="5142" width="13.42578125" style="93" customWidth="1"/>
    <col min="5143" max="5143" width="16.28515625" style="93" customWidth="1"/>
    <col min="5144" max="5144" width="13.42578125" style="93" customWidth="1"/>
    <col min="5145" max="5145" width="15.7109375" style="93" customWidth="1"/>
    <col min="5146" max="5146" width="13.42578125" style="93" customWidth="1"/>
    <col min="5147" max="5147" width="15.85546875" style="93" customWidth="1"/>
    <col min="5148" max="5148" width="13.42578125" style="93" customWidth="1"/>
    <col min="5149" max="5149" width="24.28515625" style="93" bestFit="1" customWidth="1"/>
    <col min="5150" max="5150" width="14.7109375" style="93" customWidth="1"/>
    <col min="5151" max="5151" width="11.5703125" style="93" customWidth="1"/>
    <col min="5152" max="5152" width="14.85546875" style="93" customWidth="1"/>
    <col min="5153" max="5153" width="11.85546875" style="93" customWidth="1"/>
    <col min="5154" max="5154" width="18.28515625" style="93" customWidth="1"/>
    <col min="5155" max="5155" width="11.140625" style="93" customWidth="1"/>
    <col min="5156" max="5156" width="13" style="93" customWidth="1"/>
    <col min="5157" max="5376" width="9.140625" style="93"/>
    <col min="5377" max="5377" width="38.7109375" style="93" customWidth="1"/>
    <col min="5378" max="5379" width="15.28515625" style="93" customWidth="1"/>
    <col min="5380" max="5380" width="13.42578125" style="93" customWidth="1"/>
    <col min="5381" max="5381" width="15.28515625" style="93" customWidth="1"/>
    <col min="5382" max="5382" width="13.42578125" style="93" customWidth="1"/>
    <col min="5383" max="5383" width="16.7109375" style="93" customWidth="1"/>
    <col min="5384" max="5384" width="13.42578125" style="93" customWidth="1"/>
    <col min="5385" max="5385" width="15.28515625" style="93" customWidth="1"/>
    <col min="5386" max="5386" width="13.42578125" style="93" customWidth="1"/>
    <col min="5387" max="5387" width="15.28515625" style="93" customWidth="1"/>
    <col min="5388" max="5388" width="13.42578125" style="93" customWidth="1"/>
    <col min="5389" max="5389" width="15.5703125" style="93" customWidth="1"/>
    <col min="5390" max="5390" width="13.42578125" style="93" customWidth="1"/>
    <col min="5391" max="5391" width="15.5703125" style="93" customWidth="1"/>
    <col min="5392" max="5392" width="13.42578125" style="93" customWidth="1"/>
    <col min="5393" max="5393" width="16.85546875" style="93" customWidth="1"/>
    <col min="5394" max="5394" width="13.42578125" style="93" customWidth="1"/>
    <col min="5395" max="5395" width="15.7109375" style="93" customWidth="1"/>
    <col min="5396" max="5396" width="13.42578125" style="93" customWidth="1"/>
    <col min="5397" max="5397" width="16.140625" style="93" customWidth="1"/>
    <col min="5398" max="5398" width="13.42578125" style="93" customWidth="1"/>
    <col min="5399" max="5399" width="16.28515625" style="93" customWidth="1"/>
    <col min="5400" max="5400" width="13.42578125" style="93" customWidth="1"/>
    <col min="5401" max="5401" width="15.7109375" style="93" customWidth="1"/>
    <col min="5402" max="5402" width="13.42578125" style="93" customWidth="1"/>
    <col min="5403" max="5403" width="15.85546875" style="93" customWidth="1"/>
    <col min="5404" max="5404" width="13.42578125" style="93" customWidth="1"/>
    <col min="5405" max="5405" width="24.28515625" style="93" bestFit="1" customWidth="1"/>
    <col min="5406" max="5406" width="14.7109375" style="93" customWidth="1"/>
    <col min="5407" max="5407" width="11.5703125" style="93" customWidth="1"/>
    <col min="5408" max="5408" width="14.85546875" style="93" customWidth="1"/>
    <col min="5409" max="5409" width="11.85546875" style="93" customWidth="1"/>
    <col min="5410" max="5410" width="18.28515625" style="93" customWidth="1"/>
    <col min="5411" max="5411" width="11.140625" style="93" customWidth="1"/>
    <col min="5412" max="5412" width="13" style="93" customWidth="1"/>
    <col min="5413" max="5632" width="9.140625" style="93"/>
    <col min="5633" max="5633" width="38.7109375" style="93" customWidth="1"/>
    <col min="5634" max="5635" width="15.28515625" style="93" customWidth="1"/>
    <col min="5636" max="5636" width="13.42578125" style="93" customWidth="1"/>
    <col min="5637" max="5637" width="15.28515625" style="93" customWidth="1"/>
    <col min="5638" max="5638" width="13.42578125" style="93" customWidth="1"/>
    <col min="5639" max="5639" width="16.7109375" style="93" customWidth="1"/>
    <col min="5640" max="5640" width="13.42578125" style="93" customWidth="1"/>
    <col min="5641" max="5641" width="15.28515625" style="93" customWidth="1"/>
    <col min="5642" max="5642" width="13.42578125" style="93" customWidth="1"/>
    <col min="5643" max="5643" width="15.28515625" style="93" customWidth="1"/>
    <col min="5644" max="5644" width="13.42578125" style="93" customWidth="1"/>
    <col min="5645" max="5645" width="15.5703125" style="93" customWidth="1"/>
    <col min="5646" max="5646" width="13.42578125" style="93" customWidth="1"/>
    <col min="5647" max="5647" width="15.5703125" style="93" customWidth="1"/>
    <col min="5648" max="5648" width="13.42578125" style="93" customWidth="1"/>
    <col min="5649" max="5649" width="16.85546875" style="93" customWidth="1"/>
    <col min="5650" max="5650" width="13.42578125" style="93" customWidth="1"/>
    <col min="5651" max="5651" width="15.7109375" style="93" customWidth="1"/>
    <col min="5652" max="5652" width="13.42578125" style="93" customWidth="1"/>
    <col min="5653" max="5653" width="16.140625" style="93" customWidth="1"/>
    <col min="5654" max="5654" width="13.42578125" style="93" customWidth="1"/>
    <col min="5655" max="5655" width="16.28515625" style="93" customWidth="1"/>
    <col min="5656" max="5656" width="13.42578125" style="93" customWidth="1"/>
    <col min="5657" max="5657" width="15.7109375" style="93" customWidth="1"/>
    <col min="5658" max="5658" width="13.42578125" style="93" customWidth="1"/>
    <col min="5659" max="5659" width="15.85546875" style="93" customWidth="1"/>
    <col min="5660" max="5660" width="13.42578125" style="93" customWidth="1"/>
    <col min="5661" max="5661" width="24.28515625" style="93" bestFit="1" customWidth="1"/>
    <col min="5662" max="5662" width="14.7109375" style="93" customWidth="1"/>
    <col min="5663" max="5663" width="11.5703125" style="93" customWidth="1"/>
    <col min="5664" max="5664" width="14.85546875" style="93" customWidth="1"/>
    <col min="5665" max="5665" width="11.85546875" style="93" customWidth="1"/>
    <col min="5666" max="5666" width="18.28515625" style="93" customWidth="1"/>
    <col min="5667" max="5667" width="11.140625" style="93" customWidth="1"/>
    <col min="5668" max="5668" width="13" style="93" customWidth="1"/>
    <col min="5669" max="5888" width="9.140625" style="93"/>
    <col min="5889" max="5889" width="38.7109375" style="93" customWidth="1"/>
    <col min="5890" max="5891" width="15.28515625" style="93" customWidth="1"/>
    <col min="5892" max="5892" width="13.42578125" style="93" customWidth="1"/>
    <col min="5893" max="5893" width="15.28515625" style="93" customWidth="1"/>
    <col min="5894" max="5894" width="13.42578125" style="93" customWidth="1"/>
    <col min="5895" max="5895" width="16.7109375" style="93" customWidth="1"/>
    <col min="5896" max="5896" width="13.42578125" style="93" customWidth="1"/>
    <col min="5897" max="5897" width="15.28515625" style="93" customWidth="1"/>
    <col min="5898" max="5898" width="13.42578125" style="93" customWidth="1"/>
    <col min="5899" max="5899" width="15.28515625" style="93" customWidth="1"/>
    <col min="5900" max="5900" width="13.42578125" style="93" customWidth="1"/>
    <col min="5901" max="5901" width="15.5703125" style="93" customWidth="1"/>
    <col min="5902" max="5902" width="13.42578125" style="93" customWidth="1"/>
    <col min="5903" max="5903" width="15.5703125" style="93" customWidth="1"/>
    <col min="5904" max="5904" width="13.42578125" style="93" customWidth="1"/>
    <col min="5905" max="5905" width="16.85546875" style="93" customWidth="1"/>
    <col min="5906" max="5906" width="13.42578125" style="93" customWidth="1"/>
    <col min="5907" max="5907" width="15.7109375" style="93" customWidth="1"/>
    <col min="5908" max="5908" width="13.42578125" style="93" customWidth="1"/>
    <col min="5909" max="5909" width="16.140625" style="93" customWidth="1"/>
    <col min="5910" max="5910" width="13.42578125" style="93" customWidth="1"/>
    <col min="5911" max="5911" width="16.28515625" style="93" customWidth="1"/>
    <col min="5912" max="5912" width="13.42578125" style="93" customWidth="1"/>
    <col min="5913" max="5913" width="15.7109375" style="93" customWidth="1"/>
    <col min="5914" max="5914" width="13.42578125" style="93" customWidth="1"/>
    <col min="5915" max="5915" width="15.85546875" style="93" customWidth="1"/>
    <col min="5916" max="5916" width="13.42578125" style="93" customWidth="1"/>
    <col min="5917" max="5917" width="24.28515625" style="93" bestFit="1" customWidth="1"/>
    <col min="5918" max="5918" width="14.7109375" style="93" customWidth="1"/>
    <col min="5919" max="5919" width="11.5703125" style="93" customWidth="1"/>
    <col min="5920" max="5920" width="14.85546875" style="93" customWidth="1"/>
    <col min="5921" max="5921" width="11.85546875" style="93" customWidth="1"/>
    <col min="5922" max="5922" width="18.28515625" style="93" customWidth="1"/>
    <col min="5923" max="5923" width="11.140625" style="93" customWidth="1"/>
    <col min="5924" max="5924" width="13" style="93" customWidth="1"/>
    <col min="5925" max="6144" width="9.140625" style="93"/>
    <col min="6145" max="6145" width="38.7109375" style="93" customWidth="1"/>
    <col min="6146" max="6147" width="15.28515625" style="93" customWidth="1"/>
    <col min="6148" max="6148" width="13.42578125" style="93" customWidth="1"/>
    <col min="6149" max="6149" width="15.28515625" style="93" customWidth="1"/>
    <col min="6150" max="6150" width="13.42578125" style="93" customWidth="1"/>
    <col min="6151" max="6151" width="16.7109375" style="93" customWidth="1"/>
    <col min="6152" max="6152" width="13.42578125" style="93" customWidth="1"/>
    <col min="6153" max="6153" width="15.28515625" style="93" customWidth="1"/>
    <col min="6154" max="6154" width="13.42578125" style="93" customWidth="1"/>
    <col min="6155" max="6155" width="15.28515625" style="93" customWidth="1"/>
    <col min="6156" max="6156" width="13.42578125" style="93" customWidth="1"/>
    <col min="6157" max="6157" width="15.5703125" style="93" customWidth="1"/>
    <col min="6158" max="6158" width="13.42578125" style="93" customWidth="1"/>
    <col min="6159" max="6159" width="15.5703125" style="93" customWidth="1"/>
    <col min="6160" max="6160" width="13.42578125" style="93" customWidth="1"/>
    <col min="6161" max="6161" width="16.85546875" style="93" customWidth="1"/>
    <col min="6162" max="6162" width="13.42578125" style="93" customWidth="1"/>
    <col min="6163" max="6163" width="15.7109375" style="93" customWidth="1"/>
    <col min="6164" max="6164" width="13.42578125" style="93" customWidth="1"/>
    <col min="6165" max="6165" width="16.140625" style="93" customWidth="1"/>
    <col min="6166" max="6166" width="13.42578125" style="93" customWidth="1"/>
    <col min="6167" max="6167" width="16.28515625" style="93" customWidth="1"/>
    <col min="6168" max="6168" width="13.42578125" style="93" customWidth="1"/>
    <col min="6169" max="6169" width="15.7109375" style="93" customWidth="1"/>
    <col min="6170" max="6170" width="13.42578125" style="93" customWidth="1"/>
    <col min="6171" max="6171" width="15.85546875" style="93" customWidth="1"/>
    <col min="6172" max="6172" width="13.42578125" style="93" customWidth="1"/>
    <col min="6173" max="6173" width="24.28515625" style="93" bestFit="1" customWidth="1"/>
    <col min="6174" max="6174" width="14.7109375" style="93" customWidth="1"/>
    <col min="6175" max="6175" width="11.5703125" style="93" customWidth="1"/>
    <col min="6176" max="6176" width="14.85546875" style="93" customWidth="1"/>
    <col min="6177" max="6177" width="11.85546875" style="93" customWidth="1"/>
    <col min="6178" max="6178" width="18.28515625" style="93" customWidth="1"/>
    <col min="6179" max="6179" width="11.140625" style="93" customWidth="1"/>
    <col min="6180" max="6180" width="13" style="93" customWidth="1"/>
    <col min="6181" max="6400" width="9.140625" style="93"/>
    <col min="6401" max="6401" width="38.7109375" style="93" customWidth="1"/>
    <col min="6402" max="6403" width="15.28515625" style="93" customWidth="1"/>
    <col min="6404" max="6404" width="13.42578125" style="93" customWidth="1"/>
    <col min="6405" max="6405" width="15.28515625" style="93" customWidth="1"/>
    <col min="6406" max="6406" width="13.42578125" style="93" customWidth="1"/>
    <col min="6407" max="6407" width="16.7109375" style="93" customWidth="1"/>
    <col min="6408" max="6408" width="13.42578125" style="93" customWidth="1"/>
    <col min="6409" max="6409" width="15.28515625" style="93" customWidth="1"/>
    <col min="6410" max="6410" width="13.42578125" style="93" customWidth="1"/>
    <col min="6411" max="6411" width="15.28515625" style="93" customWidth="1"/>
    <col min="6412" max="6412" width="13.42578125" style="93" customWidth="1"/>
    <col min="6413" max="6413" width="15.5703125" style="93" customWidth="1"/>
    <col min="6414" max="6414" width="13.42578125" style="93" customWidth="1"/>
    <col min="6415" max="6415" width="15.5703125" style="93" customWidth="1"/>
    <col min="6416" max="6416" width="13.42578125" style="93" customWidth="1"/>
    <col min="6417" max="6417" width="16.85546875" style="93" customWidth="1"/>
    <col min="6418" max="6418" width="13.42578125" style="93" customWidth="1"/>
    <col min="6419" max="6419" width="15.7109375" style="93" customWidth="1"/>
    <col min="6420" max="6420" width="13.42578125" style="93" customWidth="1"/>
    <col min="6421" max="6421" width="16.140625" style="93" customWidth="1"/>
    <col min="6422" max="6422" width="13.42578125" style="93" customWidth="1"/>
    <col min="6423" max="6423" width="16.28515625" style="93" customWidth="1"/>
    <col min="6424" max="6424" width="13.42578125" style="93" customWidth="1"/>
    <col min="6425" max="6425" width="15.7109375" style="93" customWidth="1"/>
    <col min="6426" max="6426" width="13.42578125" style="93" customWidth="1"/>
    <col min="6427" max="6427" width="15.85546875" style="93" customWidth="1"/>
    <col min="6428" max="6428" width="13.42578125" style="93" customWidth="1"/>
    <col min="6429" max="6429" width="24.28515625" style="93" bestFit="1" customWidth="1"/>
    <col min="6430" max="6430" width="14.7109375" style="93" customWidth="1"/>
    <col min="6431" max="6431" width="11.5703125" style="93" customWidth="1"/>
    <col min="6432" max="6432" width="14.85546875" style="93" customWidth="1"/>
    <col min="6433" max="6433" width="11.85546875" style="93" customWidth="1"/>
    <col min="6434" max="6434" width="18.28515625" style="93" customWidth="1"/>
    <col min="6435" max="6435" width="11.140625" style="93" customWidth="1"/>
    <col min="6436" max="6436" width="13" style="93" customWidth="1"/>
    <col min="6437" max="6656" width="9.140625" style="93"/>
    <col min="6657" max="6657" width="38.7109375" style="93" customWidth="1"/>
    <col min="6658" max="6659" width="15.28515625" style="93" customWidth="1"/>
    <col min="6660" max="6660" width="13.42578125" style="93" customWidth="1"/>
    <col min="6661" max="6661" width="15.28515625" style="93" customWidth="1"/>
    <col min="6662" max="6662" width="13.42578125" style="93" customWidth="1"/>
    <col min="6663" max="6663" width="16.7109375" style="93" customWidth="1"/>
    <col min="6664" max="6664" width="13.42578125" style="93" customWidth="1"/>
    <col min="6665" max="6665" width="15.28515625" style="93" customWidth="1"/>
    <col min="6666" max="6666" width="13.42578125" style="93" customWidth="1"/>
    <col min="6667" max="6667" width="15.28515625" style="93" customWidth="1"/>
    <col min="6668" max="6668" width="13.42578125" style="93" customWidth="1"/>
    <col min="6669" max="6669" width="15.5703125" style="93" customWidth="1"/>
    <col min="6670" max="6670" width="13.42578125" style="93" customWidth="1"/>
    <col min="6671" max="6671" width="15.5703125" style="93" customWidth="1"/>
    <col min="6672" max="6672" width="13.42578125" style="93" customWidth="1"/>
    <col min="6673" max="6673" width="16.85546875" style="93" customWidth="1"/>
    <col min="6674" max="6674" width="13.42578125" style="93" customWidth="1"/>
    <col min="6675" max="6675" width="15.7109375" style="93" customWidth="1"/>
    <col min="6676" max="6676" width="13.42578125" style="93" customWidth="1"/>
    <col min="6677" max="6677" width="16.140625" style="93" customWidth="1"/>
    <col min="6678" max="6678" width="13.42578125" style="93" customWidth="1"/>
    <col min="6679" max="6679" width="16.28515625" style="93" customWidth="1"/>
    <col min="6680" max="6680" width="13.42578125" style="93" customWidth="1"/>
    <col min="6681" max="6681" width="15.7109375" style="93" customWidth="1"/>
    <col min="6682" max="6682" width="13.42578125" style="93" customWidth="1"/>
    <col min="6683" max="6683" width="15.85546875" style="93" customWidth="1"/>
    <col min="6684" max="6684" width="13.42578125" style="93" customWidth="1"/>
    <col min="6685" max="6685" width="24.28515625" style="93" bestFit="1" customWidth="1"/>
    <col min="6686" max="6686" width="14.7109375" style="93" customWidth="1"/>
    <col min="6687" max="6687" width="11.5703125" style="93" customWidth="1"/>
    <col min="6688" max="6688" width="14.85546875" style="93" customWidth="1"/>
    <col min="6689" max="6689" width="11.85546875" style="93" customWidth="1"/>
    <col min="6690" max="6690" width="18.28515625" style="93" customWidth="1"/>
    <col min="6691" max="6691" width="11.140625" style="93" customWidth="1"/>
    <col min="6692" max="6692" width="13" style="93" customWidth="1"/>
    <col min="6693" max="6912" width="9.140625" style="93"/>
    <col min="6913" max="6913" width="38.7109375" style="93" customWidth="1"/>
    <col min="6914" max="6915" width="15.28515625" style="93" customWidth="1"/>
    <col min="6916" max="6916" width="13.42578125" style="93" customWidth="1"/>
    <col min="6917" max="6917" width="15.28515625" style="93" customWidth="1"/>
    <col min="6918" max="6918" width="13.42578125" style="93" customWidth="1"/>
    <col min="6919" max="6919" width="16.7109375" style="93" customWidth="1"/>
    <col min="6920" max="6920" width="13.42578125" style="93" customWidth="1"/>
    <col min="6921" max="6921" width="15.28515625" style="93" customWidth="1"/>
    <col min="6922" max="6922" width="13.42578125" style="93" customWidth="1"/>
    <col min="6923" max="6923" width="15.28515625" style="93" customWidth="1"/>
    <col min="6924" max="6924" width="13.42578125" style="93" customWidth="1"/>
    <col min="6925" max="6925" width="15.5703125" style="93" customWidth="1"/>
    <col min="6926" max="6926" width="13.42578125" style="93" customWidth="1"/>
    <col min="6927" max="6927" width="15.5703125" style="93" customWidth="1"/>
    <col min="6928" max="6928" width="13.42578125" style="93" customWidth="1"/>
    <col min="6929" max="6929" width="16.85546875" style="93" customWidth="1"/>
    <col min="6930" max="6930" width="13.42578125" style="93" customWidth="1"/>
    <col min="6931" max="6931" width="15.7109375" style="93" customWidth="1"/>
    <col min="6932" max="6932" width="13.42578125" style="93" customWidth="1"/>
    <col min="6933" max="6933" width="16.140625" style="93" customWidth="1"/>
    <col min="6934" max="6934" width="13.42578125" style="93" customWidth="1"/>
    <col min="6935" max="6935" width="16.28515625" style="93" customWidth="1"/>
    <col min="6936" max="6936" width="13.42578125" style="93" customWidth="1"/>
    <col min="6937" max="6937" width="15.7109375" style="93" customWidth="1"/>
    <col min="6938" max="6938" width="13.42578125" style="93" customWidth="1"/>
    <col min="6939" max="6939" width="15.85546875" style="93" customWidth="1"/>
    <col min="6940" max="6940" width="13.42578125" style="93" customWidth="1"/>
    <col min="6941" max="6941" width="24.28515625" style="93" bestFit="1" customWidth="1"/>
    <col min="6942" max="6942" width="14.7109375" style="93" customWidth="1"/>
    <col min="6943" max="6943" width="11.5703125" style="93" customWidth="1"/>
    <col min="6944" max="6944" width="14.85546875" style="93" customWidth="1"/>
    <col min="6945" max="6945" width="11.85546875" style="93" customWidth="1"/>
    <col min="6946" max="6946" width="18.28515625" style="93" customWidth="1"/>
    <col min="6947" max="6947" width="11.140625" style="93" customWidth="1"/>
    <col min="6948" max="6948" width="13" style="93" customWidth="1"/>
    <col min="6949" max="7168" width="9.140625" style="93"/>
    <col min="7169" max="7169" width="38.7109375" style="93" customWidth="1"/>
    <col min="7170" max="7171" width="15.28515625" style="93" customWidth="1"/>
    <col min="7172" max="7172" width="13.42578125" style="93" customWidth="1"/>
    <col min="7173" max="7173" width="15.28515625" style="93" customWidth="1"/>
    <col min="7174" max="7174" width="13.42578125" style="93" customWidth="1"/>
    <col min="7175" max="7175" width="16.7109375" style="93" customWidth="1"/>
    <col min="7176" max="7176" width="13.42578125" style="93" customWidth="1"/>
    <col min="7177" max="7177" width="15.28515625" style="93" customWidth="1"/>
    <col min="7178" max="7178" width="13.42578125" style="93" customWidth="1"/>
    <col min="7179" max="7179" width="15.28515625" style="93" customWidth="1"/>
    <col min="7180" max="7180" width="13.42578125" style="93" customWidth="1"/>
    <col min="7181" max="7181" width="15.5703125" style="93" customWidth="1"/>
    <col min="7182" max="7182" width="13.42578125" style="93" customWidth="1"/>
    <col min="7183" max="7183" width="15.5703125" style="93" customWidth="1"/>
    <col min="7184" max="7184" width="13.42578125" style="93" customWidth="1"/>
    <col min="7185" max="7185" width="16.85546875" style="93" customWidth="1"/>
    <col min="7186" max="7186" width="13.42578125" style="93" customWidth="1"/>
    <col min="7187" max="7187" width="15.7109375" style="93" customWidth="1"/>
    <col min="7188" max="7188" width="13.42578125" style="93" customWidth="1"/>
    <col min="7189" max="7189" width="16.140625" style="93" customWidth="1"/>
    <col min="7190" max="7190" width="13.42578125" style="93" customWidth="1"/>
    <col min="7191" max="7191" width="16.28515625" style="93" customWidth="1"/>
    <col min="7192" max="7192" width="13.42578125" style="93" customWidth="1"/>
    <col min="7193" max="7193" width="15.7109375" style="93" customWidth="1"/>
    <col min="7194" max="7194" width="13.42578125" style="93" customWidth="1"/>
    <col min="7195" max="7195" width="15.85546875" style="93" customWidth="1"/>
    <col min="7196" max="7196" width="13.42578125" style="93" customWidth="1"/>
    <col min="7197" max="7197" width="24.28515625" style="93" bestFit="1" customWidth="1"/>
    <col min="7198" max="7198" width="14.7109375" style="93" customWidth="1"/>
    <col min="7199" max="7199" width="11.5703125" style="93" customWidth="1"/>
    <col min="7200" max="7200" width="14.85546875" style="93" customWidth="1"/>
    <col min="7201" max="7201" width="11.85546875" style="93" customWidth="1"/>
    <col min="7202" max="7202" width="18.28515625" style="93" customWidth="1"/>
    <col min="7203" max="7203" width="11.140625" style="93" customWidth="1"/>
    <col min="7204" max="7204" width="13" style="93" customWidth="1"/>
    <col min="7205" max="7424" width="9.140625" style="93"/>
    <col min="7425" max="7425" width="38.7109375" style="93" customWidth="1"/>
    <col min="7426" max="7427" width="15.28515625" style="93" customWidth="1"/>
    <col min="7428" max="7428" width="13.42578125" style="93" customWidth="1"/>
    <col min="7429" max="7429" width="15.28515625" style="93" customWidth="1"/>
    <col min="7430" max="7430" width="13.42578125" style="93" customWidth="1"/>
    <col min="7431" max="7431" width="16.7109375" style="93" customWidth="1"/>
    <col min="7432" max="7432" width="13.42578125" style="93" customWidth="1"/>
    <col min="7433" max="7433" width="15.28515625" style="93" customWidth="1"/>
    <col min="7434" max="7434" width="13.42578125" style="93" customWidth="1"/>
    <col min="7435" max="7435" width="15.28515625" style="93" customWidth="1"/>
    <col min="7436" max="7436" width="13.42578125" style="93" customWidth="1"/>
    <col min="7437" max="7437" width="15.5703125" style="93" customWidth="1"/>
    <col min="7438" max="7438" width="13.42578125" style="93" customWidth="1"/>
    <col min="7439" max="7439" width="15.5703125" style="93" customWidth="1"/>
    <col min="7440" max="7440" width="13.42578125" style="93" customWidth="1"/>
    <col min="7441" max="7441" width="16.85546875" style="93" customWidth="1"/>
    <col min="7442" max="7442" width="13.42578125" style="93" customWidth="1"/>
    <col min="7443" max="7443" width="15.7109375" style="93" customWidth="1"/>
    <col min="7444" max="7444" width="13.42578125" style="93" customWidth="1"/>
    <col min="7445" max="7445" width="16.140625" style="93" customWidth="1"/>
    <col min="7446" max="7446" width="13.42578125" style="93" customWidth="1"/>
    <col min="7447" max="7447" width="16.28515625" style="93" customWidth="1"/>
    <col min="7448" max="7448" width="13.42578125" style="93" customWidth="1"/>
    <col min="7449" max="7449" width="15.7109375" style="93" customWidth="1"/>
    <col min="7450" max="7450" width="13.42578125" style="93" customWidth="1"/>
    <col min="7451" max="7451" width="15.85546875" style="93" customWidth="1"/>
    <col min="7452" max="7452" width="13.42578125" style="93" customWidth="1"/>
    <col min="7453" max="7453" width="24.28515625" style="93" bestFit="1" customWidth="1"/>
    <col min="7454" max="7454" width="14.7109375" style="93" customWidth="1"/>
    <col min="7455" max="7455" width="11.5703125" style="93" customWidth="1"/>
    <col min="7456" max="7456" width="14.85546875" style="93" customWidth="1"/>
    <col min="7457" max="7457" width="11.85546875" style="93" customWidth="1"/>
    <col min="7458" max="7458" width="18.28515625" style="93" customWidth="1"/>
    <col min="7459" max="7459" width="11.140625" style="93" customWidth="1"/>
    <col min="7460" max="7460" width="13" style="93" customWidth="1"/>
    <col min="7461" max="7680" width="9.140625" style="93"/>
    <col min="7681" max="7681" width="38.7109375" style="93" customWidth="1"/>
    <col min="7682" max="7683" width="15.28515625" style="93" customWidth="1"/>
    <col min="7684" max="7684" width="13.42578125" style="93" customWidth="1"/>
    <col min="7685" max="7685" width="15.28515625" style="93" customWidth="1"/>
    <col min="7686" max="7686" width="13.42578125" style="93" customWidth="1"/>
    <col min="7687" max="7687" width="16.7109375" style="93" customWidth="1"/>
    <col min="7688" max="7688" width="13.42578125" style="93" customWidth="1"/>
    <col min="7689" max="7689" width="15.28515625" style="93" customWidth="1"/>
    <col min="7690" max="7690" width="13.42578125" style="93" customWidth="1"/>
    <col min="7691" max="7691" width="15.28515625" style="93" customWidth="1"/>
    <col min="7692" max="7692" width="13.42578125" style="93" customWidth="1"/>
    <col min="7693" max="7693" width="15.5703125" style="93" customWidth="1"/>
    <col min="7694" max="7694" width="13.42578125" style="93" customWidth="1"/>
    <col min="7695" max="7695" width="15.5703125" style="93" customWidth="1"/>
    <col min="7696" max="7696" width="13.42578125" style="93" customWidth="1"/>
    <col min="7697" max="7697" width="16.85546875" style="93" customWidth="1"/>
    <col min="7698" max="7698" width="13.42578125" style="93" customWidth="1"/>
    <col min="7699" max="7699" width="15.7109375" style="93" customWidth="1"/>
    <col min="7700" max="7700" width="13.42578125" style="93" customWidth="1"/>
    <col min="7701" max="7701" width="16.140625" style="93" customWidth="1"/>
    <col min="7702" max="7702" width="13.42578125" style="93" customWidth="1"/>
    <col min="7703" max="7703" width="16.28515625" style="93" customWidth="1"/>
    <col min="7704" max="7704" width="13.42578125" style="93" customWidth="1"/>
    <col min="7705" max="7705" width="15.7109375" style="93" customWidth="1"/>
    <col min="7706" max="7706" width="13.42578125" style="93" customWidth="1"/>
    <col min="7707" max="7707" width="15.85546875" style="93" customWidth="1"/>
    <col min="7708" max="7708" width="13.42578125" style="93" customWidth="1"/>
    <col min="7709" max="7709" width="24.28515625" style="93" bestFit="1" customWidth="1"/>
    <col min="7710" max="7710" width="14.7109375" style="93" customWidth="1"/>
    <col min="7711" max="7711" width="11.5703125" style="93" customWidth="1"/>
    <col min="7712" max="7712" width="14.85546875" style="93" customWidth="1"/>
    <col min="7713" max="7713" width="11.85546875" style="93" customWidth="1"/>
    <col min="7714" max="7714" width="18.28515625" style="93" customWidth="1"/>
    <col min="7715" max="7715" width="11.140625" style="93" customWidth="1"/>
    <col min="7716" max="7716" width="13" style="93" customWidth="1"/>
    <col min="7717" max="7936" width="9.140625" style="93"/>
    <col min="7937" max="7937" width="38.7109375" style="93" customWidth="1"/>
    <col min="7938" max="7939" width="15.28515625" style="93" customWidth="1"/>
    <col min="7940" max="7940" width="13.42578125" style="93" customWidth="1"/>
    <col min="7941" max="7941" width="15.28515625" style="93" customWidth="1"/>
    <col min="7942" max="7942" width="13.42578125" style="93" customWidth="1"/>
    <col min="7943" max="7943" width="16.7109375" style="93" customWidth="1"/>
    <col min="7944" max="7944" width="13.42578125" style="93" customWidth="1"/>
    <col min="7945" max="7945" width="15.28515625" style="93" customWidth="1"/>
    <col min="7946" max="7946" width="13.42578125" style="93" customWidth="1"/>
    <col min="7947" max="7947" width="15.28515625" style="93" customWidth="1"/>
    <col min="7948" max="7948" width="13.42578125" style="93" customWidth="1"/>
    <col min="7949" max="7949" width="15.5703125" style="93" customWidth="1"/>
    <col min="7950" max="7950" width="13.42578125" style="93" customWidth="1"/>
    <col min="7951" max="7951" width="15.5703125" style="93" customWidth="1"/>
    <col min="7952" max="7952" width="13.42578125" style="93" customWidth="1"/>
    <col min="7953" max="7953" width="16.85546875" style="93" customWidth="1"/>
    <col min="7954" max="7954" width="13.42578125" style="93" customWidth="1"/>
    <col min="7955" max="7955" width="15.7109375" style="93" customWidth="1"/>
    <col min="7956" max="7956" width="13.42578125" style="93" customWidth="1"/>
    <col min="7957" max="7957" width="16.140625" style="93" customWidth="1"/>
    <col min="7958" max="7958" width="13.42578125" style="93" customWidth="1"/>
    <col min="7959" max="7959" width="16.28515625" style="93" customWidth="1"/>
    <col min="7960" max="7960" width="13.42578125" style="93" customWidth="1"/>
    <col min="7961" max="7961" width="15.7109375" style="93" customWidth="1"/>
    <col min="7962" max="7962" width="13.42578125" style="93" customWidth="1"/>
    <col min="7963" max="7963" width="15.85546875" style="93" customWidth="1"/>
    <col min="7964" max="7964" width="13.42578125" style="93" customWidth="1"/>
    <col min="7965" max="7965" width="24.28515625" style="93" bestFit="1" customWidth="1"/>
    <col min="7966" max="7966" width="14.7109375" style="93" customWidth="1"/>
    <col min="7967" max="7967" width="11.5703125" style="93" customWidth="1"/>
    <col min="7968" max="7968" width="14.85546875" style="93" customWidth="1"/>
    <col min="7969" max="7969" width="11.85546875" style="93" customWidth="1"/>
    <col min="7970" max="7970" width="18.28515625" style="93" customWidth="1"/>
    <col min="7971" max="7971" width="11.140625" style="93" customWidth="1"/>
    <col min="7972" max="7972" width="13" style="93" customWidth="1"/>
    <col min="7973" max="8192" width="9.140625" style="93"/>
    <col min="8193" max="8193" width="38.7109375" style="93" customWidth="1"/>
    <col min="8194" max="8195" width="15.28515625" style="93" customWidth="1"/>
    <col min="8196" max="8196" width="13.42578125" style="93" customWidth="1"/>
    <col min="8197" max="8197" width="15.28515625" style="93" customWidth="1"/>
    <col min="8198" max="8198" width="13.42578125" style="93" customWidth="1"/>
    <col min="8199" max="8199" width="16.7109375" style="93" customWidth="1"/>
    <col min="8200" max="8200" width="13.42578125" style="93" customWidth="1"/>
    <col min="8201" max="8201" width="15.28515625" style="93" customWidth="1"/>
    <col min="8202" max="8202" width="13.42578125" style="93" customWidth="1"/>
    <col min="8203" max="8203" width="15.28515625" style="93" customWidth="1"/>
    <col min="8204" max="8204" width="13.42578125" style="93" customWidth="1"/>
    <col min="8205" max="8205" width="15.5703125" style="93" customWidth="1"/>
    <col min="8206" max="8206" width="13.42578125" style="93" customWidth="1"/>
    <col min="8207" max="8207" width="15.5703125" style="93" customWidth="1"/>
    <col min="8208" max="8208" width="13.42578125" style="93" customWidth="1"/>
    <col min="8209" max="8209" width="16.85546875" style="93" customWidth="1"/>
    <col min="8210" max="8210" width="13.42578125" style="93" customWidth="1"/>
    <col min="8211" max="8211" width="15.7109375" style="93" customWidth="1"/>
    <col min="8212" max="8212" width="13.42578125" style="93" customWidth="1"/>
    <col min="8213" max="8213" width="16.140625" style="93" customWidth="1"/>
    <col min="8214" max="8214" width="13.42578125" style="93" customWidth="1"/>
    <col min="8215" max="8215" width="16.28515625" style="93" customWidth="1"/>
    <col min="8216" max="8216" width="13.42578125" style="93" customWidth="1"/>
    <col min="8217" max="8217" width="15.7109375" style="93" customWidth="1"/>
    <col min="8218" max="8218" width="13.42578125" style="93" customWidth="1"/>
    <col min="8219" max="8219" width="15.85546875" style="93" customWidth="1"/>
    <col min="8220" max="8220" width="13.42578125" style="93" customWidth="1"/>
    <col min="8221" max="8221" width="24.28515625" style="93" bestFit="1" customWidth="1"/>
    <col min="8222" max="8222" width="14.7109375" style="93" customWidth="1"/>
    <col min="8223" max="8223" width="11.5703125" style="93" customWidth="1"/>
    <col min="8224" max="8224" width="14.85546875" style="93" customWidth="1"/>
    <col min="8225" max="8225" width="11.85546875" style="93" customWidth="1"/>
    <col min="8226" max="8226" width="18.28515625" style="93" customWidth="1"/>
    <col min="8227" max="8227" width="11.140625" style="93" customWidth="1"/>
    <col min="8228" max="8228" width="13" style="93" customWidth="1"/>
    <col min="8229" max="8448" width="9.140625" style="93"/>
    <col min="8449" max="8449" width="38.7109375" style="93" customWidth="1"/>
    <col min="8450" max="8451" width="15.28515625" style="93" customWidth="1"/>
    <col min="8452" max="8452" width="13.42578125" style="93" customWidth="1"/>
    <col min="8453" max="8453" width="15.28515625" style="93" customWidth="1"/>
    <col min="8454" max="8454" width="13.42578125" style="93" customWidth="1"/>
    <col min="8455" max="8455" width="16.7109375" style="93" customWidth="1"/>
    <col min="8456" max="8456" width="13.42578125" style="93" customWidth="1"/>
    <col min="8457" max="8457" width="15.28515625" style="93" customWidth="1"/>
    <col min="8458" max="8458" width="13.42578125" style="93" customWidth="1"/>
    <col min="8459" max="8459" width="15.28515625" style="93" customWidth="1"/>
    <col min="8460" max="8460" width="13.42578125" style="93" customWidth="1"/>
    <col min="8461" max="8461" width="15.5703125" style="93" customWidth="1"/>
    <col min="8462" max="8462" width="13.42578125" style="93" customWidth="1"/>
    <col min="8463" max="8463" width="15.5703125" style="93" customWidth="1"/>
    <col min="8464" max="8464" width="13.42578125" style="93" customWidth="1"/>
    <col min="8465" max="8465" width="16.85546875" style="93" customWidth="1"/>
    <col min="8466" max="8466" width="13.42578125" style="93" customWidth="1"/>
    <col min="8467" max="8467" width="15.7109375" style="93" customWidth="1"/>
    <col min="8468" max="8468" width="13.42578125" style="93" customWidth="1"/>
    <col min="8469" max="8469" width="16.140625" style="93" customWidth="1"/>
    <col min="8470" max="8470" width="13.42578125" style="93" customWidth="1"/>
    <col min="8471" max="8471" width="16.28515625" style="93" customWidth="1"/>
    <col min="8472" max="8472" width="13.42578125" style="93" customWidth="1"/>
    <col min="8473" max="8473" width="15.7109375" style="93" customWidth="1"/>
    <col min="8474" max="8474" width="13.42578125" style="93" customWidth="1"/>
    <col min="8475" max="8475" width="15.85546875" style="93" customWidth="1"/>
    <col min="8476" max="8476" width="13.42578125" style="93" customWidth="1"/>
    <col min="8477" max="8477" width="24.28515625" style="93" bestFit="1" customWidth="1"/>
    <col min="8478" max="8478" width="14.7109375" style="93" customWidth="1"/>
    <col min="8479" max="8479" width="11.5703125" style="93" customWidth="1"/>
    <col min="8480" max="8480" width="14.85546875" style="93" customWidth="1"/>
    <col min="8481" max="8481" width="11.85546875" style="93" customWidth="1"/>
    <col min="8482" max="8482" width="18.28515625" style="93" customWidth="1"/>
    <col min="8483" max="8483" width="11.140625" style="93" customWidth="1"/>
    <col min="8484" max="8484" width="13" style="93" customWidth="1"/>
    <col min="8485" max="8704" width="9.140625" style="93"/>
    <col min="8705" max="8705" width="38.7109375" style="93" customWidth="1"/>
    <col min="8706" max="8707" width="15.28515625" style="93" customWidth="1"/>
    <col min="8708" max="8708" width="13.42578125" style="93" customWidth="1"/>
    <col min="8709" max="8709" width="15.28515625" style="93" customWidth="1"/>
    <col min="8710" max="8710" width="13.42578125" style="93" customWidth="1"/>
    <col min="8711" max="8711" width="16.7109375" style="93" customWidth="1"/>
    <col min="8712" max="8712" width="13.42578125" style="93" customWidth="1"/>
    <col min="8713" max="8713" width="15.28515625" style="93" customWidth="1"/>
    <col min="8714" max="8714" width="13.42578125" style="93" customWidth="1"/>
    <col min="8715" max="8715" width="15.28515625" style="93" customWidth="1"/>
    <col min="8716" max="8716" width="13.42578125" style="93" customWidth="1"/>
    <col min="8717" max="8717" width="15.5703125" style="93" customWidth="1"/>
    <col min="8718" max="8718" width="13.42578125" style="93" customWidth="1"/>
    <col min="8719" max="8719" width="15.5703125" style="93" customWidth="1"/>
    <col min="8720" max="8720" width="13.42578125" style="93" customWidth="1"/>
    <col min="8721" max="8721" width="16.85546875" style="93" customWidth="1"/>
    <col min="8722" max="8722" width="13.42578125" style="93" customWidth="1"/>
    <col min="8723" max="8723" width="15.7109375" style="93" customWidth="1"/>
    <col min="8724" max="8724" width="13.42578125" style="93" customWidth="1"/>
    <col min="8725" max="8725" width="16.140625" style="93" customWidth="1"/>
    <col min="8726" max="8726" width="13.42578125" style="93" customWidth="1"/>
    <col min="8727" max="8727" width="16.28515625" style="93" customWidth="1"/>
    <col min="8728" max="8728" width="13.42578125" style="93" customWidth="1"/>
    <col min="8729" max="8729" width="15.7109375" style="93" customWidth="1"/>
    <col min="8730" max="8730" width="13.42578125" style="93" customWidth="1"/>
    <col min="8731" max="8731" width="15.85546875" style="93" customWidth="1"/>
    <col min="8732" max="8732" width="13.42578125" style="93" customWidth="1"/>
    <col min="8733" max="8733" width="24.28515625" style="93" bestFit="1" customWidth="1"/>
    <col min="8734" max="8734" width="14.7109375" style="93" customWidth="1"/>
    <col min="8735" max="8735" width="11.5703125" style="93" customWidth="1"/>
    <col min="8736" max="8736" width="14.85546875" style="93" customWidth="1"/>
    <col min="8737" max="8737" width="11.85546875" style="93" customWidth="1"/>
    <col min="8738" max="8738" width="18.28515625" style="93" customWidth="1"/>
    <col min="8739" max="8739" width="11.140625" style="93" customWidth="1"/>
    <col min="8740" max="8740" width="13" style="93" customWidth="1"/>
    <col min="8741" max="8960" width="9.140625" style="93"/>
    <col min="8961" max="8961" width="38.7109375" style="93" customWidth="1"/>
    <col min="8962" max="8963" width="15.28515625" style="93" customWidth="1"/>
    <col min="8964" max="8964" width="13.42578125" style="93" customWidth="1"/>
    <col min="8965" max="8965" width="15.28515625" style="93" customWidth="1"/>
    <col min="8966" max="8966" width="13.42578125" style="93" customWidth="1"/>
    <col min="8967" max="8967" width="16.7109375" style="93" customWidth="1"/>
    <col min="8968" max="8968" width="13.42578125" style="93" customWidth="1"/>
    <col min="8969" max="8969" width="15.28515625" style="93" customWidth="1"/>
    <col min="8970" max="8970" width="13.42578125" style="93" customWidth="1"/>
    <col min="8971" max="8971" width="15.28515625" style="93" customWidth="1"/>
    <col min="8972" max="8972" width="13.42578125" style="93" customWidth="1"/>
    <col min="8973" max="8973" width="15.5703125" style="93" customWidth="1"/>
    <col min="8974" max="8974" width="13.42578125" style="93" customWidth="1"/>
    <col min="8975" max="8975" width="15.5703125" style="93" customWidth="1"/>
    <col min="8976" max="8976" width="13.42578125" style="93" customWidth="1"/>
    <col min="8977" max="8977" width="16.85546875" style="93" customWidth="1"/>
    <col min="8978" max="8978" width="13.42578125" style="93" customWidth="1"/>
    <col min="8979" max="8979" width="15.7109375" style="93" customWidth="1"/>
    <col min="8980" max="8980" width="13.42578125" style="93" customWidth="1"/>
    <col min="8981" max="8981" width="16.140625" style="93" customWidth="1"/>
    <col min="8982" max="8982" width="13.42578125" style="93" customWidth="1"/>
    <col min="8983" max="8983" width="16.28515625" style="93" customWidth="1"/>
    <col min="8984" max="8984" width="13.42578125" style="93" customWidth="1"/>
    <col min="8985" max="8985" width="15.7109375" style="93" customWidth="1"/>
    <col min="8986" max="8986" width="13.42578125" style="93" customWidth="1"/>
    <col min="8987" max="8987" width="15.85546875" style="93" customWidth="1"/>
    <col min="8988" max="8988" width="13.42578125" style="93" customWidth="1"/>
    <col min="8989" max="8989" width="24.28515625" style="93" bestFit="1" customWidth="1"/>
    <col min="8990" max="8990" width="14.7109375" style="93" customWidth="1"/>
    <col min="8991" max="8991" width="11.5703125" style="93" customWidth="1"/>
    <col min="8992" max="8992" width="14.85546875" style="93" customWidth="1"/>
    <col min="8993" max="8993" width="11.85546875" style="93" customWidth="1"/>
    <col min="8994" max="8994" width="18.28515625" style="93" customWidth="1"/>
    <col min="8995" max="8995" width="11.140625" style="93" customWidth="1"/>
    <col min="8996" max="8996" width="13" style="93" customWidth="1"/>
    <col min="8997" max="9216" width="9.140625" style="93"/>
    <col min="9217" max="9217" width="38.7109375" style="93" customWidth="1"/>
    <col min="9218" max="9219" width="15.28515625" style="93" customWidth="1"/>
    <col min="9220" max="9220" width="13.42578125" style="93" customWidth="1"/>
    <col min="9221" max="9221" width="15.28515625" style="93" customWidth="1"/>
    <col min="9222" max="9222" width="13.42578125" style="93" customWidth="1"/>
    <col min="9223" max="9223" width="16.7109375" style="93" customWidth="1"/>
    <col min="9224" max="9224" width="13.42578125" style="93" customWidth="1"/>
    <col min="9225" max="9225" width="15.28515625" style="93" customWidth="1"/>
    <col min="9226" max="9226" width="13.42578125" style="93" customWidth="1"/>
    <col min="9227" max="9227" width="15.28515625" style="93" customWidth="1"/>
    <col min="9228" max="9228" width="13.42578125" style="93" customWidth="1"/>
    <col min="9229" max="9229" width="15.5703125" style="93" customWidth="1"/>
    <col min="9230" max="9230" width="13.42578125" style="93" customWidth="1"/>
    <col min="9231" max="9231" width="15.5703125" style="93" customWidth="1"/>
    <col min="9232" max="9232" width="13.42578125" style="93" customWidth="1"/>
    <col min="9233" max="9233" width="16.85546875" style="93" customWidth="1"/>
    <col min="9234" max="9234" width="13.42578125" style="93" customWidth="1"/>
    <col min="9235" max="9235" width="15.7109375" style="93" customWidth="1"/>
    <col min="9236" max="9236" width="13.42578125" style="93" customWidth="1"/>
    <col min="9237" max="9237" width="16.140625" style="93" customWidth="1"/>
    <col min="9238" max="9238" width="13.42578125" style="93" customWidth="1"/>
    <col min="9239" max="9239" width="16.28515625" style="93" customWidth="1"/>
    <col min="9240" max="9240" width="13.42578125" style="93" customWidth="1"/>
    <col min="9241" max="9241" width="15.7109375" style="93" customWidth="1"/>
    <col min="9242" max="9242" width="13.42578125" style="93" customWidth="1"/>
    <col min="9243" max="9243" width="15.85546875" style="93" customWidth="1"/>
    <col min="9244" max="9244" width="13.42578125" style="93" customWidth="1"/>
    <col min="9245" max="9245" width="24.28515625" style="93" bestFit="1" customWidth="1"/>
    <col min="9246" max="9246" width="14.7109375" style="93" customWidth="1"/>
    <col min="9247" max="9247" width="11.5703125" style="93" customWidth="1"/>
    <col min="9248" max="9248" width="14.85546875" style="93" customWidth="1"/>
    <col min="9249" max="9249" width="11.85546875" style="93" customWidth="1"/>
    <col min="9250" max="9250" width="18.28515625" style="93" customWidth="1"/>
    <col min="9251" max="9251" width="11.140625" style="93" customWidth="1"/>
    <col min="9252" max="9252" width="13" style="93" customWidth="1"/>
    <col min="9253" max="9472" width="9.140625" style="93"/>
    <col min="9473" max="9473" width="38.7109375" style="93" customWidth="1"/>
    <col min="9474" max="9475" width="15.28515625" style="93" customWidth="1"/>
    <col min="9476" max="9476" width="13.42578125" style="93" customWidth="1"/>
    <col min="9477" max="9477" width="15.28515625" style="93" customWidth="1"/>
    <col min="9478" max="9478" width="13.42578125" style="93" customWidth="1"/>
    <col min="9479" max="9479" width="16.7109375" style="93" customWidth="1"/>
    <col min="9480" max="9480" width="13.42578125" style="93" customWidth="1"/>
    <col min="9481" max="9481" width="15.28515625" style="93" customWidth="1"/>
    <col min="9482" max="9482" width="13.42578125" style="93" customWidth="1"/>
    <col min="9483" max="9483" width="15.28515625" style="93" customWidth="1"/>
    <col min="9484" max="9484" width="13.42578125" style="93" customWidth="1"/>
    <col min="9485" max="9485" width="15.5703125" style="93" customWidth="1"/>
    <col min="9486" max="9486" width="13.42578125" style="93" customWidth="1"/>
    <col min="9487" max="9487" width="15.5703125" style="93" customWidth="1"/>
    <col min="9488" max="9488" width="13.42578125" style="93" customWidth="1"/>
    <col min="9489" max="9489" width="16.85546875" style="93" customWidth="1"/>
    <col min="9490" max="9490" width="13.42578125" style="93" customWidth="1"/>
    <col min="9491" max="9491" width="15.7109375" style="93" customWidth="1"/>
    <col min="9492" max="9492" width="13.42578125" style="93" customWidth="1"/>
    <col min="9493" max="9493" width="16.140625" style="93" customWidth="1"/>
    <col min="9494" max="9494" width="13.42578125" style="93" customWidth="1"/>
    <col min="9495" max="9495" width="16.28515625" style="93" customWidth="1"/>
    <col min="9496" max="9496" width="13.42578125" style="93" customWidth="1"/>
    <col min="9497" max="9497" width="15.7109375" style="93" customWidth="1"/>
    <col min="9498" max="9498" width="13.42578125" style="93" customWidth="1"/>
    <col min="9499" max="9499" width="15.85546875" style="93" customWidth="1"/>
    <col min="9500" max="9500" width="13.42578125" style="93" customWidth="1"/>
    <col min="9501" max="9501" width="24.28515625" style="93" bestFit="1" customWidth="1"/>
    <col min="9502" max="9502" width="14.7109375" style="93" customWidth="1"/>
    <col min="9503" max="9503" width="11.5703125" style="93" customWidth="1"/>
    <col min="9504" max="9504" width="14.85546875" style="93" customWidth="1"/>
    <col min="9505" max="9505" width="11.85546875" style="93" customWidth="1"/>
    <col min="9506" max="9506" width="18.28515625" style="93" customWidth="1"/>
    <col min="9507" max="9507" width="11.140625" style="93" customWidth="1"/>
    <col min="9508" max="9508" width="13" style="93" customWidth="1"/>
    <col min="9509" max="9728" width="9.140625" style="93"/>
    <col min="9729" max="9729" width="38.7109375" style="93" customWidth="1"/>
    <col min="9730" max="9731" width="15.28515625" style="93" customWidth="1"/>
    <col min="9732" max="9732" width="13.42578125" style="93" customWidth="1"/>
    <col min="9733" max="9733" width="15.28515625" style="93" customWidth="1"/>
    <col min="9734" max="9734" width="13.42578125" style="93" customWidth="1"/>
    <col min="9735" max="9735" width="16.7109375" style="93" customWidth="1"/>
    <col min="9736" max="9736" width="13.42578125" style="93" customWidth="1"/>
    <col min="9737" max="9737" width="15.28515625" style="93" customWidth="1"/>
    <col min="9738" max="9738" width="13.42578125" style="93" customWidth="1"/>
    <col min="9739" max="9739" width="15.28515625" style="93" customWidth="1"/>
    <col min="9740" max="9740" width="13.42578125" style="93" customWidth="1"/>
    <col min="9741" max="9741" width="15.5703125" style="93" customWidth="1"/>
    <col min="9742" max="9742" width="13.42578125" style="93" customWidth="1"/>
    <col min="9743" max="9743" width="15.5703125" style="93" customWidth="1"/>
    <col min="9744" max="9744" width="13.42578125" style="93" customWidth="1"/>
    <col min="9745" max="9745" width="16.85546875" style="93" customWidth="1"/>
    <col min="9746" max="9746" width="13.42578125" style="93" customWidth="1"/>
    <col min="9747" max="9747" width="15.7109375" style="93" customWidth="1"/>
    <col min="9748" max="9748" width="13.42578125" style="93" customWidth="1"/>
    <col min="9749" max="9749" width="16.140625" style="93" customWidth="1"/>
    <col min="9750" max="9750" width="13.42578125" style="93" customWidth="1"/>
    <col min="9751" max="9751" width="16.28515625" style="93" customWidth="1"/>
    <col min="9752" max="9752" width="13.42578125" style="93" customWidth="1"/>
    <col min="9753" max="9753" width="15.7109375" style="93" customWidth="1"/>
    <col min="9754" max="9754" width="13.42578125" style="93" customWidth="1"/>
    <col min="9755" max="9755" width="15.85546875" style="93" customWidth="1"/>
    <col min="9756" max="9756" width="13.42578125" style="93" customWidth="1"/>
    <col min="9757" max="9757" width="24.28515625" style="93" bestFit="1" customWidth="1"/>
    <col min="9758" max="9758" width="14.7109375" style="93" customWidth="1"/>
    <col min="9759" max="9759" width="11.5703125" style="93" customWidth="1"/>
    <col min="9760" max="9760" width="14.85546875" style="93" customWidth="1"/>
    <col min="9761" max="9761" width="11.85546875" style="93" customWidth="1"/>
    <col min="9762" max="9762" width="18.28515625" style="93" customWidth="1"/>
    <col min="9763" max="9763" width="11.140625" style="93" customWidth="1"/>
    <col min="9764" max="9764" width="13" style="93" customWidth="1"/>
    <col min="9765" max="9984" width="9.140625" style="93"/>
    <col min="9985" max="9985" width="38.7109375" style="93" customWidth="1"/>
    <col min="9986" max="9987" width="15.28515625" style="93" customWidth="1"/>
    <col min="9988" max="9988" width="13.42578125" style="93" customWidth="1"/>
    <col min="9989" max="9989" width="15.28515625" style="93" customWidth="1"/>
    <col min="9990" max="9990" width="13.42578125" style="93" customWidth="1"/>
    <col min="9991" max="9991" width="16.7109375" style="93" customWidth="1"/>
    <col min="9992" max="9992" width="13.42578125" style="93" customWidth="1"/>
    <col min="9993" max="9993" width="15.28515625" style="93" customWidth="1"/>
    <col min="9994" max="9994" width="13.42578125" style="93" customWidth="1"/>
    <col min="9995" max="9995" width="15.28515625" style="93" customWidth="1"/>
    <col min="9996" max="9996" width="13.42578125" style="93" customWidth="1"/>
    <col min="9997" max="9997" width="15.5703125" style="93" customWidth="1"/>
    <col min="9998" max="9998" width="13.42578125" style="93" customWidth="1"/>
    <col min="9999" max="9999" width="15.5703125" style="93" customWidth="1"/>
    <col min="10000" max="10000" width="13.42578125" style="93" customWidth="1"/>
    <col min="10001" max="10001" width="16.85546875" style="93" customWidth="1"/>
    <col min="10002" max="10002" width="13.42578125" style="93" customWidth="1"/>
    <col min="10003" max="10003" width="15.7109375" style="93" customWidth="1"/>
    <col min="10004" max="10004" width="13.42578125" style="93" customWidth="1"/>
    <col min="10005" max="10005" width="16.140625" style="93" customWidth="1"/>
    <col min="10006" max="10006" width="13.42578125" style="93" customWidth="1"/>
    <col min="10007" max="10007" width="16.28515625" style="93" customWidth="1"/>
    <col min="10008" max="10008" width="13.42578125" style="93" customWidth="1"/>
    <col min="10009" max="10009" width="15.7109375" style="93" customWidth="1"/>
    <col min="10010" max="10010" width="13.42578125" style="93" customWidth="1"/>
    <col min="10011" max="10011" width="15.85546875" style="93" customWidth="1"/>
    <col min="10012" max="10012" width="13.42578125" style="93" customWidth="1"/>
    <col min="10013" max="10013" width="24.28515625" style="93" bestFit="1" customWidth="1"/>
    <col min="10014" max="10014" width="14.7109375" style="93" customWidth="1"/>
    <col min="10015" max="10015" width="11.5703125" style="93" customWidth="1"/>
    <col min="10016" max="10016" width="14.85546875" style="93" customWidth="1"/>
    <col min="10017" max="10017" width="11.85546875" style="93" customWidth="1"/>
    <col min="10018" max="10018" width="18.28515625" style="93" customWidth="1"/>
    <col min="10019" max="10019" width="11.140625" style="93" customWidth="1"/>
    <col min="10020" max="10020" width="13" style="93" customWidth="1"/>
    <col min="10021" max="10240" width="9.140625" style="93"/>
    <col min="10241" max="10241" width="38.7109375" style="93" customWidth="1"/>
    <col min="10242" max="10243" width="15.28515625" style="93" customWidth="1"/>
    <col min="10244" max="10244" width="13.42578125" style="93" customWidth="1"/>
    <col min="10245" max="10245" width="15.28515625" style="93" customWidth="1"/>
    <col min="10246" max="10246" width="13.42578125" style="93" customWidth="1"/>
    <col min="10247" max="10247" width="16.7109375" style="93" customWidth="1"/>
    <col min="10248" max="10248" width="13.42578125" style="93" customWidth="1"/>
    <col min="10249" max="10249" width="15.28515625" style="93" customWidth="1"/>
    <col min="10250" max="10250" width="13.42578125" style="93" customWidth="1"/>
    <col min="10251" max="10251" width="15.28515625" style="93" customWidth="1"/>
    <col min="10252" max="10252" width="13.42578125" style="93" customWidth="1"/>
    <col min="10253" max="10253" width="15.5703125" style="93" customWidth="1"/>
    <col min="10254" max="10254" width="13.42578125" style="93" customWidth="1"/>
    <col min="10255" max="10255" width="15.5703125" style="93" customWidth="1"/>
    <col min="10256" max="10256" width="13.42578125" style="93" customWidth="1"/>
    <col min="10257" max="10257" width="16.85546875" style="93" customWidth="1"/>
    <col min="10258" max="10258" width="13.42578125" style="93" customWidth="1"/>
    <col min="10259" max="10259" width="15.7109375" style="93" customWidth="1"/>
    <col min="10260" max="10260" width="13.42578125" style="93" customWidth="1"/>
    <col min="10261" max="10261" width="16.140625" style="93" customWidth="1"/>
    <col min="10262" max="10262" width="13.42578125" style="93" customWidth="1"/>
    <col min="10263" max="10263" width="16.28515625" style="93" customWidth="1"/>
    <col min="10264" max="10264" width="13.42578125" style="93" customWidth="1"/>
    <col min="10265" max="10265" width="15.7109375" style="93" customWidth="1"/>
    <col min="10266" max="10266" width="13.42578125" style="93" customWidth="1"/>
    <col min="10267" max="10267" width="15.85546875" style="93" customWidth="1"/>
    <col min="10268" max="10268" width="13.42578125" style="93" customWidth="1"/>
    <col min="10269" max="10269" width="24.28515625" style="93" bestFit="1" customWidth="1"/>
    <col min="10270" max="10270" width="14.7109375" style="93" customWidth="1"/>
    <col min="10271" max="10271" width="11.5703125" style="93" customWidth="1"/>
    <col min="10272" max="10272" width="14.85546875" style="93" customWidth="1"/>
    <col min="10273" max="10273" width="11.85546875" style="93" customWidth="1"/>
    <col min="10274" max="10274" width="18.28515625" style="93" customWidth="1"/>
    <col min="10275" max="10275" width="11.140625" style="93" customWidth="1"/>
    <col min="10276" max="10276" width="13" style="93" customWidth="1"/>
    <col min="10277" max="10496" width="9.140625" style="93"/>
    <col min="10497" max="10497" width="38.7109375" style="93" customWidth="1"/>
    <col min="10498" max="10499" width="15.28515625" style="93" customWidth="1"/>
    <col min="10500" max="10500" width="13.42578125" style="93" customWidth="1"/>
    <col min="10501" max="10501" width="15.28515625" style="93" customWidth="1"/>
    <col min="10502" max="10502" width="13.42578125" style="93" customWidth="1"/>
    <col min="10503" max="10503" width="16.7109375" style="93" customWidth="1"/>
    <col min="10504" max="10504" width="13.42578125" style="93" customWidth="1"/>
    <col min="10505" max="10505" width="15.28515625" style="93" customWidth="1"/>
    <col min="10506" max="10506" width="13.42578125" style="93" customWidth="1"/>
    <col min="10507" max="10507" width="15.28515625" style="93" customWidth="1"/>
    <col min="10508" max="10508" width="13.42578125" style="93" customWidth="1"/>
    <col min="10509" max="10509" width="15.5703125" style="93" customWidth="1"/>
    <col min="10510" max="10510" width="13.42578125" style="93" customWidth="1"/>
    <col min="10511" max="10511" width="15.5703125" style="93" customWidth="1"/>
    <col min="10512" max="10512" width="13.42578125" style="93" customWidth="1"/>
    <col min="10513" max="10513" width="16.85546875" style="93" customWidth="1"/>
    <col min="10514" max="10514" width="13.42578125" style="93" customWidth="1"/>
    <col min="10515" max="10515" width="15.7109375" style="93" customWidth="1"/>
    <col min="10516" max="10516" width="13.42578125" style="93" customWidth="1"/>
    <col min="10517" max="10517" width="16.140625" style="93" customWidth="1"/>
    <col min="10518" max="10518" width="13.42578125" style="93" customWidth="1"/>
    <col min="10519" max="10519" width="16.28515625" style="93" customWidth="1"/>
    <col min="10520" max="10520" width="13.42578125" style="93" customWidth="1"/>
    <col min="10521" max="10521" width="15.7109375" style="93" customWidth="1"/>
    <col min="10522" max="10522" width="13.42578125" style="93" customWidth="1"/>
    <col min="10523" max="10523" width="15.85546875" style="93" customWidth="1"/>
    <col min="10524" max="10524" width="13.42578125" style="93" customWidth="1"/>
    <col min="10525" max="10525" width="24.28515625" style="93" bestFit="1" customWidth="1"/>
    <col min="10526" max="10526" width="14.7109375" style="93" customWidth="1"/>
    <col min="10527" max="10527" width="11.5703125" style="93" customWidth="1"/>
    <col min="10528" max="10528" width="14.85546875" style="93" customWidth="1"/>
    <col min="10529" max="10529" width="11.85546875" style="93" customWidth="1"/>
    <col min="10530" max="10530" width="18.28515625" style="93" customWidth="1"/>
    <col min="10531" max="10531" width="11.140625" style="93" customWidth="1"/>
    <col min="10532" max="10532" width="13" style="93" customWidth="1"/>
    <col min="10533" max="10752" width="9.140625" style="93"/>
    <col min="10753" max="10753" width="38.7109375" style="93" customWidth="1"/>
    <col min="10754" max="10755" width="15.28515625" style="93" customWidth="1"/>
    <col min="10756" max="10756" width="13.42578125" style="93" customWidth="1"/>
    <col min="10757" max="10757" width="15.28515625" style="93" customWidth="1"/>
    <col min="10758" max="10758" width="13.42578125" style="93" customWidth="1"/>
    <col min="10759" max="10759" width="16.7109375" style="93" customWidth="1"/>
    <col min="10760" max="10760" width="13.42578125" style="93" customWidth="1"/>
    <col min="10761" max="10761" width="15.28515625" style="93" customWidth="1"/>
    <col min="10762" max="10762" width="13.42578125" style="93" customWidth="1"/>
    <col min="10763" max="10763" width="15.28515625" style="93" customWidth="1"/>
    <col min="10764" max="10764" width="13.42578125" style="93" customWidth="1"/>
    <col min="10765" max="10765" width="15.5703125" style="93" customWidth="1"/>
    <col min="10766" max="10766" width="13.42578125" style="93" customWidth="1"/>
    <col min="10767" max="10767" width="15.5703125" style="93" customWidth="1"/>
    <col min="10768" max="10768" width="13.42578125" style="93" customWidth="1"/>
    <col min="10769" max="10769" width="16.85546875" style="93" customWidth="1"/>
    <col min="10770" max="10770" width="13.42578125" style="93" customWidth="1"/>
    <col min="10771" max="10771" width="15.7109375" style="93" customWidth="1"/>
    <col min="10772" max="10772" width="13.42578125" style="93" customWidth="1"/>
    <col min="10773" max="10773" width="16.140625" style="93" customWidth="1"/>
    <col min="10774" max="10774" width="13.42578125" style="93" customWidth="1"/>
    <col min="10775" max="10775" width="16.28515625" style="93" customWidth="1"/>
    <col min="10776" max="10776" width="13.42578125" style="93" customWidth="1"/>
    <col min="10777" max="10777" width="15.7109375" style="93" customWidth="1"/>
    <col min="10778" max="10778" width="13.42578125" style="93" customWidth="1"/>
    <col min="10779" max="10779" width="15.85546875" style="93" customWidth="1"/>
    <col min="10780" max="10780" width="13.42578125" style="93" customWidth="1"/>
    <col min="10781" max="10781" width="24.28515625" style="93" bestFit="1" customWidth="1"/>
    <col min="10782" max="10782" width="14.7109375" style="93" customWidth="1"/>
    <col min="10783" max="10783" width="11.5703125" style="93" customWidth="1"/>
    <col min="10784" max="10784" width="14.85546875" style="93" customWidth="1"/>
    <col min="10785" max="10785" width="11.85546875" style="93" customWidth="1"/>
    <col min="10786" max="10786" width="18.28515625" style="93" customWidth="1"/>
    <col min="10787" max="10787" width="11.140625" style="93" customWidth="1"/>
    <col min="10788" max="10788" width="13" style="93" customWidth="1"/>
    <col min="10789" max="11008" width="9.140625" style="93"/>
    <col min="11009" max="11009" width="38.7109375" style="93" customWidth="1"/>
    <col min="11010" max="11011" width="15.28515625" style="93" customWidth="1"/>
    <col min="11012" max="11012" width="13.42578125" style="93" customWidth="1"/>
    <col min="11013" max="11013" width="15.28515625" style="93" customWidth="1"/>
    <col min="11014" max="11014" width="13.42578125" style="93" customWidth="1"/>
    <col min="11015" max="11015" width="16.7109375" style="93" customWidth="1"/>
    <col min="11016" max="11016" width="13.42578125" style="93" customWidth="1"/>
    <col min="11017" max="11017" width="15.28515625" style="93" customWidth="1"/>
    <col min="11018" max="11018" width="13.42578125" style="93" customWidth="1"/>
    <col min="11019" max="11019" width="15.28515625" style="93" customWidth="1"/>
    <col min="11020" max="11020" width="13.42578125" style="93" customWidth="1"/>
    <col min="11021" max="11021" width="15.5703125" style="93" customWidth="1"/>
    <col min="11022" max="11022" width="13.42578125" style="93" customWidth="1"/>
    <col min="11023" max="11023" width="15.5703125" style="93" customWidth="1"/>
    <col min="11024" max="11024" width="13.42578125" style="93" customWidth="1"/>
    <col min="11025" max="11025" width="16.85546875" style="93" customWidth="1"/>
    <col min="11026" max="11026" width="13.42578125" style="93" customWidth="1"/>
    <col min="11027" max="11027" width="15.7109375" style="93" customWidth="1"/>
    <col min="11028" max="11028" width="13.42578125" style="93" customWidth="1"/>
    <col min="11029" max="11029" width="16.140625" style="93" customWidth="1"/>
    <col min="11030" max="11030" width="13.42578125" style="93" customWidth="1"/>
    <col min="11031" max="11031" width="16.28515625" style="93" customWidth="1"/>
    <col min="11032" max="11032" width="13.42578125" style="93" customWidth="1"/>
    <col min="11033" max="11033" width="15.7109375" style="93" customWidth="1"/>
    <col min="11034" max="11034" width="13.42578125" style="93" customWidth="1"/>
    <col min="11035" max="11035" width="15.85546875" style="93" customWidth="1"/>
    <col min="11036" max="11036" width="13.42578125" style="93" customWidth="1"/>
    <col min="11037" max="11037" width="24.28515625" style="93" bestFit="1" customWidth="1"/>
    <col min="11038" max="11038" width="14.7109375" style="93" customWidth="1"/>
    <col min="11039" max="11039" width="11.5703125" style="93" customWidth="1"/>
    <col min="11040" max="11040" width="14.85546875" style="93" customWidth="1"/>
    <col min="11041" max="11041" width="11.85546875" style="93" customWidth="1"/>
    <col min="11042" max="11042" width="18.28515625" style="93" customWidth="1"/>
    <col min="11043" max="11043" width="11.140625" style="93" customWidth="1"/>
    <col min="11044" max="11044" width="13" style="93" customWidth="1"/>
    <col min="11045" max="11264" width="9.140625" style="93"/>
    <col min="11265" max="11265" width="38.7109375" style="93" customWidth="1"/>
    <col min="11266" max="11267" width="15.28515625" style="93" customWidth="1"/>
    <col min="11268" max="11268" width="13.42578125" style="93" customWidth="1"/>
    <col min="11269" max="11269" width="15.28515625" style="93" customWidth="1"/>
    <col min="11270" max="11270" width="13.42578125" style="93" customWidth="1"/>
    <col min="11271" max="11271" width="16.7109375" style="93" customWidth="1"/>
    <col min="11272" max="11272" width="13.42578125" style="93" customWidth="1"/>
    <col min="11273" max="11273" width="15.28515625" style="93" customWidth="1"/>
    <col min="11274" max="11274" width="13.42578125" style="93" customWidth="1"/>
    <col min="11275" max="11275" width="15.28515625" style="93" customWidth="1"/>
    <col min="11276" max="11276" width="13.42578125" style="93" customWidth="1"/>
    <col min="11277" max="11277" width="15.5703125" style="93" customWidth="1"/>
    <col min="11278" max="11278" width="13.42578125" style="93" customWidth="1"/>
    <col min="11279" max="11279" width="15.5703125" style="93" customWidth="1"/>
    <col min="11280" max="11280" width="13.42578125" style="93" customWidth="1"/>
    <col min="11281" max="11281" width="16.85546875" style="93" customWidth="1"/>
    <col min="11282" max="11282" width="13.42578125" style="93" customWidth="1"/>
    <col min="11283" max="11283" width="15.7109375" style="93" customWidth="1"/>
    <col min="11284" max="11284" width="13.42578125" style="93" customWidth="1"/>
    <col min="11285" max="11285" width="16.140625" style="93" customWidth="1"/>
    <col min="11286" max="11286" width="13.42578125" style="93" customWidth="1"/>
    <col min="11287" max="11287" width="16.28515625" style="93" customWidth="1"/>
    <col min="11288" max="11288" width="13.42578125" style="93" customWidth="1"/>
    <col min="11289" max="11289" width="15.7109375" style="93" customWidth="1"/>
    <col min="11290" max="11290" width="13.42578125" style="93" customWidth="1"/>
    <col min="11291" max="11291" width="15.85546875" style="93" customWidth="1"/>
    <col min="11292" max="11292" width="13.42578125" style="93" customWidth="1"/>
    <col min="11293" max="11293" width="24.28515625" style="93" bestFit="1" customWidth="1"/>
    <col min="11294" max="11294" width="14.7109375" style="93" customWidth="1"/>
    <col min="11295" max="11295" width="11.5703125" style="93" customWidth="1"/>
    <col min="11296" max="11296" width="14.85546875" style="93" customWidth="1"/>
    <col min="11297" max="11297" width="11.85546875" style="93" customWidth="1"/>
    <col min="11298" max="11298" width="18.28515625" style="93" customWidth="1"/>
    <col min="11299" max="11299" width="11.140625" style="93" customWidth="1"/>
    <col min="11300" max="11300" width="13" style="93" customWidth="1"/>
    <col min="11301" max="11520" width="9.140625" style="93"/>
    <col min="11521" max="11521" width="38.7109375" style="93" customWidth="1"/>
    <col min="11522" max="11523" width="15.28515625" style="93" customWidth="1"/>
    <col min="11524" max="11524" width="13.42578125" style="93" customWidth="1"/>
    <col min="11525" max="11525" width="15.28515625" style="93" customWidth="1"/>
    <col min="11526" max="11526" width="13.42578125" style="93" customWidth="1"/>
    <col min="11527" max="11527" width="16.7109375" style="93" customWidth="1"/>
    <col min="11528" max="11528" width="13.42578125" style="93" customWidth="1"/>
    <col min="11529" max="11529" width="15.28515625" style="93" customWidth="1"/>
    <col min="11530" max="11530" width="13.42578125" style="93" customWidth="1"/>
    <col min="11531" max="11531" width="15.28515625" style="93" customWidth="1"/>
    <col min="11532" max="11532" width="13.42578125" style="93" customWidth="1"/>
    <col min="11533" max="11533" width="15.5703125" style="93" customWidth="1"/>
    <col min="11534" max="11534" width="13.42578125" style="93" customWidth="1"/>
    <col min="11535" max="11535" width="15.5703125" style="93" customWidth="1"/>
    <col min="11536" max="11536" width="13.42578125" style="93" customWidth="1"/>
    <col min="11537" max="11537" width="16.85546875" style="93" customWidth="1"/>
    <col min="11538" max="11538" width="13.42578125" style="93" customWidth="1"/>
    <col min="11539" max="11539" width="15.7109375" style="93" customWidth="1"/>
    <col min="11540" max="11540" width="13.42578125" style="93" customWidth="1"/>
    <col min="11541" max="11541" width="16.140625" style="93" customWidth="1"/>
    <col min="11542" max="11542" width="13.42578125" style="93" customWidth="1"/>
    <col min="11543" max="11543" width="16.28515625" style="93" customWidth="1"/>
    <col min="11544" max="11544" width="13.42578125" style="93" customWidth="1"/>
    <col min="11545" max="11545" width="15.7109375" style="93" customWidth="1"/>
    <col min="11546" max="11546" width="13.42578125" style="93" customWidth="1"/>
    <col min="11547" max="11547" width="15.85546875" style="93" customWidth="1"/>
    <col min="11548" max="11548" width="13.42578125" style="93" customWidth="1"/>
    <col min="11549" max="11549" width="24.28515625" style="93" bestFit="1" customWidth="1"/>
    <col min="11550" max="11550" width="14.7109375" style="93" customWidth="1"/>
    <col min="11551" max="11551" width="11.5703125" style="93" customWidth="1"/>
    <col min="11552" max="11552" width="14.85546875" style="93" customWidth="1"/>
    <col min="11553" max="11553" width="11.85546875" style="93" customWidth="1"/>
    <col min="11554" max="11554" width="18.28515625" style="93" customWidth="1"/>
    <col min="11555" max="11555" width="11.140625" style="93" customWidth="1"/>
    <col min="11556" max="11556" width="13" style="93" customWidth="1"/>
    <col min="11557" max="11776" width="9.140625" style="93"/>
    <col min="11777" max="11777" width="38.7109375" style="93" customWidth="1"/>
    <col min="11778" max="11779" width="15.28515625" style="93" customWidth="1"/>
    <col min="11780" max="11780" width="13.42578125" style="93" customWidth="1"/>
    <col min="11781" max="11781" width="15.28515625" style="93" customWidth="1"/>
    <col min="11782" max="11782" width="13.42578125" style="93" customWidth="1"/>
    <col min="11783" max="11783" width="16.7109375" style="93" customWidth="1"/>
    <col min="11784" max="11784" width="13.42578125" style="93" customWidth="1"/>
    <col min="11785" max="11785" width="15.28515625" style="93" customWidth="1"/>
    <col min="11786" max="11786" width="13.42578125" style="93" customWidth="1"/>
    <col min="11787" max="11787" width="15.28515625" style="93" customWidth="1"/>
    <col min="11788" max="11788" width="13.42578125" style="93" customWidth="1"/>
    <col min="11789" max="11789" width="15.5703125" style="93" customWidth="1"/>
    <col min="11790" max="11790" width="13.42578125" style="93" customWidth="1"/>
    <col min="11791" max="11791" width="15.5703125" style="93" customWidth="1"/>
    <col min="11792" max="11792" width="13.42578125" style="93" customWidth="1"/>
    <col min="11793" max="11793" width="16.85546875" style="93" customWidth="1"/>
    <col min="11794" max="11794" width="13.42578125" style="93" customWidth="1"/>
    <col min="11795" max="11795" width="15.7109375" style="93" customWidth="1"/>
    <col min="11796" max="11796" width="13.42578125" style="93" customWidth="1"/>
    <col min="11797" max="11797" width="16.140625" style="93" customWidth="1"/>
    <col min="11798" max="11798" width="13.42578125" style="93" customWidth="1"/>
    <col min="11799" max="11799" width="16.28515625" style="93" customWidth="1"/>
    <col min="11800" max="11800" width="13.42578125" style="93" customWidth="1"/>
    <col min="11801" max="11801" width="15.7109375" style="93" customWidth="1"/>
    <col min="11802" max="11802" width="13.42578125" style="93" customWidth="1"/>
    <col min="11803" max="11803" width="15.85546875" style="93" customWidth="1"/>
    <col min="11804" max="11804" width="13.42578125" style="93" customWidth="1"/>
    <col min="11805" max="11805" width="24.28515625" style="93" bestFit="1" customWidth="1"/>
    <col min="11806" max="11806" width="14.7109375" style="93" customWidth="1"/>
    <col min="11807" max="11807" width="11.5703125" style="93" customWidth="1"/>
    <col min="11808" max="11808" width="14.85546875" style="93" customWidth="1"/>
    <col min="11809" max="11809" width="11.85546875" style="93" customWidth="1"/>
    <col min="11810" max="11810" width="18.28515625" style="93" customWidth="1"/>
    <col min="11811" max="11811" width="11.140625" style="93" customWidth="1"/>
    <col min="11812" max="11812" width="13" style="93" customWidth="1"/>
    <col min="11813" max="12032" width="9.140625" style="93"/>
    <col min="12033" max="12033" width="38.7109375" style="93" customWidth="1"/>
    <col min="12034" max="12035" width="15.28515625" style="93" customWidth="1"/>
    <col min="12036" max="12036" width="13.42578125" style="93" customWidth="1"/>
    <col min="12037" max="12037" width="15.28515625" style="93" customWidth="1"/>
    <col min="12038" max="12038" width="13.42578125" style="93" customWidth="1"/>
    <col min="12039" max="12039" width="16.7109375" style="93" customWidth="1"/>
    <col min="12040" max="12040" width="13.42578125" style="93" customWidth="1"/>
    <col min="12041" max="12041" width="15.28515625" style="93" customWidth="1"/>
    <col min="12042" max="12042" width="13.42578125" style="93" customWidth="1"/>
    <col min="12043" max="12043" width="15.28515625" style="93" customWidth="1"/>
    <col min="12044" max="12044" width="13.42578125" style="93" customWidth="1"/>
    <col min="12045" max="12045" width="15.5703125" style="93" customWidth="1"/>
    <col min="12046" max="12046" width="13.42578125" style="93" customWidth="1"/>
    <col min="12047" max="12047" width="15.5703125" style="93" customWidth="1"/>
    <col min="12048" max="12048" width="13.42578125" style="93" customWidth="1"/>
    <col min="12049" max="12049" width="16.85546875" style="93" customWidth="1"/>
    <col min="12050" max="12050" width="13.42578125" style="93" customWidth="1"/>
    <col min="12051" max="12051" width="15.7109375" style="93" customWidth="1"/>
    <col min="12052" max="12052" width="13.42578125" style="93" customWidth="1"/>
    <col min="12053" max="12053" width="16.140625" style="93" customWidth="1"/>
    <col min="12054" max="12054" width="13.42578125" style="93" customWidth="1"/>
    <col min="12055" max="12055" width="16.28515625" style="93" customWidth="1"/>
    <col min="12056" max="12056" width="13.42578125" style="93" customWidth="1"/>
    <col min="12057" max="12057" width="15.7109375" style="93" customWidth="1"/>
    <col min="12058" max="12058" width="13.42578125" style="93" customWidth="1"/>
    <col min="12059" max="12059" width="15.85546875" style="93" customWidth="1"/>
    <col min="12060" max="12060" width="13.42578125" style="93" customWidth="1"/>
    <col min="12061" max="12061" width="24.28515625" style="93" bestFit="1" customWidth="1"/>
    <col min="12062" max="12062" width="14.7109375" style="93" customWidth="1"/>
    <col min="12063" max="12063" width="11.5703125" style="93" customWidth="1"/>
    <col min="12064" max="12064" width="14.85546875" style="93" customWidth="1"/>
    <col min="12065" max="12065" width="11.85546875" style="93" customWidth="1"/>
    <col min="12066" max="12066" width="18.28515625" style="93" customWidth="1"/>
    <col min="12067" max="12067" width="11.140625" style="93" customWidth="1"/>
    <col min="12068" max="12068" width="13" style="93" customWidth="1"/>
    <col min="12069" max="12288" width="9.140625" style="93"/>
    <col min="12289" max="12289" width="38.7109375" style="93" customWidth="1"/>
    <col min="12290" max="12291" width="15.28515625" style="93" customWidth="1"/>
    <col min="12292" max="12292" width="13.42578125" style="93" customWidth="1"/>
    <col min="12293" max="12293" width="15.28515625" style="93" customWidth="1"/>
    <col min="12294" max="12294" width="13.42578125" style="93" customWidth="1"/>
    <col min="12295" max="12295" width="16.7109375" style="93" customWidth="1"/>
    <col min="12296" max="12296" width="13.42578125" style="93" customWidth="1"/>
    <col min="12297" max="12297" width="15.28515625" style="93" customWidth="1"/>
    <col min="12298" max="12298" width="13.42578125" style="93" customWidth="1"/>
    <col min="12299" max="12299" width="15.28515625" style="93" customWidth="1"/>
    <col min="12300" max="12300" width="13.42578125" style="93" customWidth="1"/>
    <col min="12301" max="12301" width="15.5703125" style="93" customWidth="1"/>
    <col min="12302" max="12302" width="13.42578125" style="93" customWidth="1"/>
    <col min="12303" max="12303" width="15.5703125" style="93" customWidth="1"/>
    <col min="12304" max="12304" width="13.42578125" style="93" customWidth="1"/>
    <col min="12305" max="12305" width="16.85546875" style="93" customWidth="1"/>
    <col min="12306" max="12306" width="13.42578125" style="93" customWidth="1"/>
    <col min="12307" max="12307" width="15.7109375" style="93" customWidth="1"/>
    <col min="12308" max="12308" width="13.42578125" style="93" customWidth="1"/>
    <col min="12309" max="12309" width="16.140625" style="93" customWidth="1"/>
    <col min="12310" max="12310" width="13.42578125" style="93" customWidth="1"/>
    <col min="12311" max="12311" width="16.28515625" style="93" customWidth="1"/>
    <col min="12312" max="12312" width="13.42578125" style="93" customWidth="1"/>
    <col min="12313" max="12313" width="15.7109375" style="93" customWidth="1"/>
    <col min="12314" max="12314" width="13.42578125" style="93" customWidth="1"/>
    <col min="12315" max="12315" width="15.85546875" style="93" customWidth="1"/>
    <col min="12316" max="12316" width="13.42578125" style="93" customWidth="1"/>
    <col min="12317" max="12317" width="24.28515625" style="93" bestFit="1" customWidth="1"/>
    <col min="12318" max="12318" width="14.7109375" style="93" customWidth="1"/>
    <col min="12319" max="12319" width="11.5703125" style="93" customWidth="1"/>
    <col min="12320" max="12320" width="14.85546875" style="93" customWidth="1"/>
    <col min="12321" max="12321" width="11.85546875" style="93" customWidth="1"/>
    <col min="12322" max="12322" width="18.28515625" style="93" customWidth="1"/>
    <col min="12323" max="12323" width="11.140625" style="93" customWidth="1"/>
    <col min="12324" max="12324" width="13" style="93" customWidth="1"/>
    <col min="12325" max="12544" width="9.140625" style="93"/>
    <col min="12545" max="12545" width="38.7109375" style="93" customWidth="1"/>
    <col min="12546" max="12547" width="15.28515625" style="93" customWidth="1"/>
    <col min="12548" max="12548" width="13.42578125" style="93" customWidth="1"/>
    <col min="12549" max="12549" width="15.28515625" style="93" customWidth="1"/>
    <col min="12550" max="12550" width="13.42578125" style="93" customWidth="1"/>
    <col min="12551" max="12551" width="16.7109375" style="93" customWidth="1"/>
    <col min="12552" max="12552" width="13.42578125" style="93" customWidth="1"/>
    <col min="12553" max="12553" width="15.28515625" style="93" customWidth="1"/>
    <col min="12554" max="12554" width="13.42578125" style="93" customWidth="1"/>
    <col min="12555" max="12555" width="15.28515625" style="93" customWidth="1"/>
    <col min="12556" max="12556" width="13.42578125" style="93" customWidth="1"/>
    <col min="12557" max="12557" width="15.5703125" style="93" customWidth="1"/>
    <col min="12558" max="12558" width="13.42578125" style="93" customWidth="1"/>
    <col min="12559" max="12559" width="15.5703125" style="93" customWidth="1"/>
    <col min="12560" max="12560" width="13.42578125" style="93" customWidth="1"/>
    <col min="12561" max="12561" width="16.85546875" style="93" customWidth="1"/>
    <col min="12562" max="12562" width="13.42578125" style="93" customWidth="1"/>
    <col min="12563" max="12563" width="15.7109375" style="93" customWidth="1"/>
    <col min="12564" max="12564" width="13.42578125" style="93" customWidth="1"/>
    <col min="12565" max="12565" width="16.140625" style="93" customWidth="1"/>
    <col min="12566" max="12566" width="13.42578125" style="93" customWidth="1"/>
    <col min="12567" max="12567" width="16.28515625" style="93" customWidth="1"/>
    <col min="12568" max="12568" width="13.42578125" style="93" customWidth="1"/>
    <col min="12569" max="12569" width="15.7109375" style="93" customWidth="1"/>
    <col min="12570" max="12570" width="13.42578125" style="93" customWidth="1"/>
    <col min="12571" max="12571" width="15.85546875" style="93" customWidth="1"/>
    <col min="12572" max="12572" width="13.42578125" style="93" customWidth="1"/>
    <col min="12573" max="12573" width="24.28515625" style="93" bestFit="1" customWidth="1"/>
    <col min="12574" max="12574" width="14.7109375" style="93" customWidth="1"/>
    <col min="12575" max="12575" width="11.5703125" style="93" customWidth="1"/>
    <col min="12576" max="12576" width="14.85546875" style="93" customWidth="1"/>
    <col min="12577" max="12577" width="11.85546875" style="93" customWidth="1"/>
    <col min="12578" max="12578" width="18.28515625" style="93" customWidth="1"/>
    <col min="12579" max="12579" width="11.140625" style="93" customWidth="1"/>
    <col min="12580" max="12580" width="13" style="93" customWidth="1"/>
    <col min="12581" max="12800" width="9.140625" style="93"/>
    <col min="12801" max="12801" width="38.7109375" style="93" customWidth="1"/>
    <col min="12802" max="12803" width="15.28515625" style="93" customWidth="1"/>
    <col min="12804" max="12804" width="13.42578125" style="93" customWidth="1"/>
    <col min="12805" max="12805" width="15.28515625" style="93" customWidth="1"/>
    <col min="12806" max="12806" width="13.42578125" style="93" customWidth="1"/>
    <col min="12807" max="12807" width="16.7109375" style="93" customWidth="1"/>
    <col min="12808" max="12808" width="13.42578125" style="93" customWidth="1"/>
    <col min="12809" max="12809" width="15.28515625" style="93" customWidth="1"/>
    <col min="12810" max="12810" width="13.42578125" style="93" customWidth="1"/>
    <col min="12811" max="12811" width="15.28515625" style="93" customWidth="1"/>
    <col min="12812" max="12812" width="13.42578125" style="93" customWidth="1"/>
    <col min="12813" max="12813" width="15.5703125" style="93" customWidth="1"/>
    <col min="12814" max="12814" width="13.42578125" style="93" customWidth="1"/>
    <col min="12815" max="12815" width="15.5703125" style="93" customWidth="1"/>
    <col min="12816" max="12816" width="13.42578125" style="93" customWidth="1"/>
    <col min="12817" max="12817" width="16.85546875" style="93" customWidth="1"/>
    <col min="12818" max="12818" width="13.42578125" style="93" customWidth="1"/>
    <col min="12819" max="12819" width="15.7109375" style="93" customWidth="1"/>
    <col min="12820" max="12820" width="13.42578125" style="93" customWidth="1"/>
    <col min="12821" max="12821" width="16.140625" style="93" customWidth="1"/>
    <col min="12822" max="12822" width="13.42578125" style="93" customWidth="1"/>
    <col min="12823" max="12823" width="16.28515625" style="93" customWidth="1"/>
    <col min="12824" max="12824" width="13.42578125" style="93" customWidth="1"/>
    <col min="12825" max="12825" width="15.7109375" style="93" customWidth="1"/>
    <col min="12826" max="12826" width="13.42578125" style="93" customWidth="1"/>
    <col min="12827" max="12827" width="15.85546875" style="93" customWidth="1"/>
    <col min="12828" max="12828" width="13.42578125" style="93" customWidth="1"/>
    <col min="12829" max="12829" width="24.28515625" style="93" bestFit="1" customWidth="1"/>
    <col min="12830" max="12830" width="14.7109375" style="93" customWidth="1"/>
    <col min="12831" max="12831" width="11.5703125" style="93" customWidth="1"/>
    <col min="12832" max="12832" width="14.85546875" style="93" customWidth="1"/>
    <col min="12833" max="12833" width="11.85546875" style="93" customWidth="1"/>
    <col min="12834" max="12834" width="18.28515625" style="93" customWidth="1"/>
    <col min="12835" max="12835" width="11.140625" style="93" customWidth="1"/>
    <col min="12836" max="12836" width="13" style="93" customWidth="1"/>
    <col min="12837" max="13056" width="9.140625" style="93"/>
    <col min="13057" max="13057" width="38.7109375" style="93" customWidth="1"/>
    <col min="13058" max="13059" width="15.28515625" style="93" customWidth="1"/>
    <col min="13060" max="13060" width="13.42578125" style="93" customWidth="1"/>
    <col min="13061" max="13061" width="15.28515625" style="93" customWidth="1"/>
    <col min="13062" max="13062" width="13.42578125" style="93" customWidth="1"/>
    <col min="13063" max="13063" width="16.7109375" style="93" customWidth="1"/>
    <col min="13064" max="13064" width="13.42578125" style="93" customWidth="1"/>
    <col min="13065" max="13065" width="15.28515625" style="93" customWidth="1"/>
    <col min="13066" max="13066" width="13.42578125" style="93" customWidth="1"/>
    <col min="13067" max="13067" width="15.28515625" style="93" customWidth="1"/>
    <col min="13068" max="13068" width="13.42578125" style="93" customWidth="1"/>
    <col min="13069" max="13069" width="15.5703125" style="93" customWidth="1"/>
    <col min="13070" max="13070" width="13.42578125" style="93" customWidth="1"/>
    <col min="13071" max="13071" width="15.5703125" style="93" customWidth="1"/>
    <col min="13072" max="13072" width="13.42578125" style="93" customWidth="1"/>
    <col min="13073" max="13073" width="16.85546875" style="93" customWidth="1"/>
    <col min="13074" max="13074" width="13.42578125" style="93" customWidth="1"/>
    <col min="13075" max="13075" width="15.7109375" style="93" customWidth="1"/>
    <col min="13076" max="13076" width="13.42578125" style="93" customWidth="1"/>
    <col min="13077" max="13077" width="16.140625" style="93" customWidth="1"/>
    <col min="13078" max="13078" width="13.42578125" style="93" customWidth="1"/>
    <col min="13079" max="13079" width="16.28515625" style="93" customWidth="1"/>
    <col min="13080" max="13080" width="13.42578125" style="93" customWidth="1"/>
    <col min="13081" max="13081" width="15.7109375" style="93" customWidth="1"/>
    <col min="13082" max="13082" width="13.42578125" style="93" customWidth="1"/>
    <col min="13083" max="13083" width="15.85546875" style="93" customWidth="1"/>
    <col min="13084" max="13084" width="13.42578125" style="93" customWidth="1"/>
    <col min="13085" max="13085" width="24.28515625" style="93" bestFit="1" customWidth="1"/>
    <col min="13086" max="13086" width="14.7109375" style="93" customWidth="1"/>
    <col min="13087" max="13087" width="11.5703125" style="93" customWidth="1"/>
    <col min="13088" max="13088" width="14.85546875" style="93" customWidth="1"/>
    <col min="13089" max="13089" width="11.85546875" style="93" customWidth="1"/>
    <col min="13090" max="13090" width="18.28515625" style="93" customWidth="1"/>
    <col min="13091" max="13091" width="11.140625" style="93" customWidth="1"/>
    <col min="13092" max="13092" width="13" style="93" customWidth="1"/>
    <col min="13093" max="13312" width="9.140625" style="93"/>
    <col min="13313" max="13313" width="38.7109375" style="93" customWidth="1"/>
    <col min="13314" max="13315" width="15.28515625" style="93" customWidth="1"/>
    <col min="13316" max="13316" width="13.42578125" style="93" customWidth="1"/>
    <col min="13317" max="13317" width="15.28515625" style="93" customWidth="1"/>
    <col min="13318" max="13318" width="13.42578125" style="93" customWidth="1"/>
    <col min="13319" max="13319" width="16.7109375" style="93" customWidth="1"/>
    <col min="13320" max="13320" width="13.42578125" style="93" customWidth="1"/>
    <col min="13321" max="13321" width="15.28515625" style="93" customWidth="1"/>
    <col min="13322" max="13322" width="13.42578125" style="93" customWidth="1"/>
    <col min="13323" max="13323" width="15.28515625" style="93" customWidth="1"/>
    <col min="13324" max="13324" width="13.42578125" style="93" customWidth="1"/>
    <col min="13325" max="13325" width="15.5703125" style="93" customWidth="1"/>
    <col min="13326" max="13326" width="13.42578125" style="93" customWidth="1"/>
    <col min="13327" max="13327" width="15.5703125" style="93" customWidth="1"/>
    <col min="13328" max="13328" width="13.42578125" style="93" customWidth="1"/>
    <col min="13329" max="13329" width="16.85546875" style="93" customWidth="1"/>
    <col min="13330" max="13330" width="13.42578125" style="93" customWidth="1"/>
    <col min="13331" max="13331" width="15.7109375" style="93" customWidth="1"/>
    <col min="13332" max="13332" width="13.42578125" style="93" customWidth="1"/>
    <col min="13333" max="13333" width="16.140625" style="93" customWidth="1"/>
    <col min="13334" max="13334" width="13.42578125" style="93" customWidth="1"/>
    <col min="13335" max="13335" width="16.28515625" style="93" customWidth="1"/>
    <col min="13336" max="13336" width="13.42578125" style="93" customWidth="1"/>
    <col min="13337" max="13337" width="15.7109375" style="93" customWidth="1"/>
    <col min="13338" max="13338" width="13.42578125" style="93" customWidth="1"/>
    <col min="13339" max="13339" width="15.85546875" style="93" customWidth="1"/>
    <col min="13340" max="13340" width="13.42578125" style="93" customWidth="1"/>
    <col min="13341" max="13341" width="24.28515625" style="93" bestFit="1" customWidth="1"/>
    <col min="13342" max="13342" width="14.7109375" style="93" customWidth="1"/>
    <col min="13343" max="13343" width="11.5703125" style="93" customWidth="1"/>
    <col min="13344" max="13344" width="14.85546875" style="93" customWidth="1"/>
    <col min="13345" max="13345" width="11.85546875" style="93" customWidth="1"/>
    <col min="13346" max="13346" width="18.28515625" style="93" customWidth="1"/>
    <col min="13347" max="13347" width="11.140625" style="93" customWidth="1"/>
    <col min="13348" max="13348" width="13" style="93" customWidth="1"/>
    <col min="13349" max="13568" width="9.140625" style="93"/>
    <col min="13569" max="13569" width="38.7109375" style="93" customWidth="1"/>
    <col min="13570" max="13571" width="15.28515625" style="93" customWidth="1"/>
    <col min="13572" max="13572" width="13.42578125" style="93" customWidth="1"/>
    <col min="13573" max="13573" width="15.28515625" style="93" customWidth="1"/>
    <col min="13574" max="13574" width="13.42578125" style="93" customWidth="1"/>
    <col min="13575" max="13575" width="16.7109375" style="93" customWidth="1"/>
    <col min="13576" max="13576" width="13.42578125" style="93" customWidth="1"/>
    <col min="13577" max="13577" width="15.28515625" style="93" customWidth="1"/>
    <col min="13578" max="13578" width="13.42578125" style="93" customWidth="1"/>
    <col min="13579" max="13579" width="15.28515625" style="93" customWidth="1"/>
    <col min="13580" max="13580" width="13.42578125" style="93" customWidth="1"/>
    <col min="13581" max="13581" width="15.5703125" style="93" customWidth="1"/>
    <col min="13582" max="13582" width="13.42578125" style="93" customWidth="1"/>
    <col min="13583" max="13583" width="15.5703125" style="93" customWidth="1"/>
    <col min="13584" max="13584" width="13.42578125" style="93" customWidth="1"/>
    <col min="13585" max="13585" width="16.85546875" style="93" customWidth="1"/>
    <col min="13586" max="13586" width="13.42578125" style="93" customWidth="1"/>
    <col min="13587" max="13587" width="15.7109375" style="93" customWidth="1"/>
    <col min="13588" max="13588" width="13.42578125" style="93" customWidth="1"/>
    <col min="13589" max="13589" width="16.140625" style="93" customWidth="1"/>
    <col min="13590" max="13590" width="13.42578125" style="93" customWidth="1"/>
    <col min="13591" max="13591" width="16.28515625" style="93" customWidth="1"/>
    <col min="13592" max="13592" width="13.42578125" style="93" customWidth="1"/>
    <col min="13593" max="13593" width="15.7109375" style="93" customWidth="1"/>
    <col min="13594" max="13594" width="13.42578125" style="93" customWidth="1"/>
    <col min="13595" max="13595" width="15.85546875" style="93" customWidth="1"/>
    <col min="13596" max="13596" width="13.42578125" style="93" customWidth="1"/>
    <col min="13597" max="13597" width="24.28515625" style="93" bestFit="1" customWidth="1"/>
    <col min="13598" max="13598" width="14.7109375" style="93" customWidth="1"/>
    <col min="13599" max="13599" width="11.5703125" style="93" customWidth="1"/>
    <col min="13600" max="13600" width="14.85546875" style="93" customWidth="1"/>
    <col min="13601" max="13601" width="11.85546875" style="93" customWidth="1"/>
    <col min="13602" max="13602" width="18.28515625" style="93" customWidth="1"/>
    <col min="13603" max="13603" width="11.140625" style="93" customWidth="1"/>
    <col min="13604" max="13604" width="13" style="93" customWidth="1"/>
    <col min="13605" max="13824" width="9.140625" style="93"/>
    <col min="13825" max="13825" width="38.7109375" style="93" customWidth="1"/>
    <col min="13826" max="13827" width="15.28515625" style="93" customWidth="1"/>
    <col min="13828" max="13828" width="13.42578125" style="93" customWidth="1"/>
    <col min="13829" max="13829" width="15.28515625" style="93" customWidth="1"/>
    <col min="13830" max="13830" width="13.42578125" style="93" customWidth="1"/>
    <col min="13831" max="13831" width="16.7109375" style="93" customWidth="1"/>
    <col min="13832" max="13832" width="13.42578125" style="93" customWidth="1"/>
    <col min="13833" max="13833" width="15.28515625" style="93" customWidth="1"/>
    <col min="13834" max="13834" width="13.42578125" style="93" customWidth="1"/>
    <col min="13835" max="13835" width="15.28515625" style="93" customWidth="1"/>
    <col min="13836" max="13836" width="13.42578125" style="93" customWidth="1"/>
    <col min="13837" max="13837" width="15.5703125" style="93" customWidth="1"/>
    <col min="13838" max="13838" width="13.42578125" style="93" customWidth="1"/>
    <col min="13839" max="13839" width="15.5703125" style="93" customWidth="1"/>
    <col min="13840" max="13840" width="13.42578125" style="93" customWidth="1"/>
    <col min="13841" max="13841" width="16.85546875" style="93" customWidth="1"/>
    <col min="13842" max="13842" width="13.42578125" style="93" customWidth="1"/>
    <col min="13843" max="13843" width="15.7109375" style="93" customWidth="1"/>
    <col min="13844" max="13844" width="13.42578125" style="93" customWidth="1"/>
    <col min="13845" max="13845" width="16.140625" style="93" customWidth="1"/>
    <col min="13846" max="13846" width="13.42578125" style="93" customWidth="1"/>
    <col min="13847" max="13847" width="16.28515625" style="93" customWidth="1"/>
    <col min="13848" max="13848" width="13.42578125" style="93" customWidth="1"/>
    <col min="13849" max="13849" width="15.7109375" style="93" customWidth="1"/>
    <col min="13850" max="13850" width="13.42578125" style="93" customWidth="1"/>
    <col min="13851" max="13851" width="15.85546875" style="93" customWidth="1"/>
    <col min="13852" max="13852" width="13.42578125" style="93" customWidth="1"/>
    <col min="13853" max="13853" width="24.28515625" style="93" bestFit="1" customWidth="1"/>
    <col min="13854" max="13854" width="14.7109375" style="93" customWidth="1"/>
    <col min="13855" max="13855" width="11.5703125" style="93" customWidth="1"/>
    <col min="13856" max="13856" width="14.85546875" style="93" customWidth="1"/>
    <col min="13857" max="13857" width="11.85546875" style="93" customWidth="1"/>
    <col min="13858" max="13858" width="18.28515625" style="93" customWidth="1"/>
    <col min="13859" max="13859" width="11.140625" style="93" customWidth="1"/>
    <col min="13860" max="13860" width="13" style="93" customWidth="1"/>
    <col min="13861" max="14080" width="9.140625" style="93"/>
    <col min="14081" max="14081" width="38.7109375" style="93" customWidth="1"/>
    <col min="14082" max="14083" width="15.28515625" style="93" customWidth="1"/>
    <col min="14084" max="14084" width="13.42578125" style="93" customWidth="1"/>
    <col min="14085" max="14085" width="15.28515625" style="93" customWidth="1"/>
    <col min="14086" max="14086" width="13.42578125" style="93" customWidth="1"/>
    <col min="14087" max="14087" width="16.7109375" style="93" customWidth="1"/>
    <col min="14088" max="14088" width="13.42578125" style="93" customWidth="1"/>
    <col min="14089" max="14089" width="15.28515625" style="93" customWidth="1"/>
    <col min="14090" max="14090" width="13.42578125" style="93" customWidth="1"/>
    <col min="14091" max="14091" width="15.28515625" style="93" customWidth="1"/>
    <col min="14092" max="14092" width="13.42578125" style="93" customWidth="1"/>
    <col min="14093" max="14093" width="15.5703125" style="93" customWidth="1"/>
    <col min="14094" max="14094" width="13.42578125" style="93" customWidth="1"/>
    <col min="14095" max="14095" width="15.5703125" style="93" customWidth="1"/>
    <col min="14096" max="14096" width="13.42578125" style="93" customWidth="1"/>
    <col min="14097" max="14097" width="16.85546875" style="93" customWidth="1"/>
    <col min="14098" max="14098" width="13.42578125" style="93" customWidth="1"/>
    <col min="14099" max="14099" width="15.7109375" style="93" customWidth="1"/>
    <col min="14100" max="14100" width="13.42578125" style="93" customWidth="1"/>
    <col min="14101" max="14101" width="16.140625" style="93" customWidth="1"/>
    <col min="14102" max="14102" width="13.42578125" style="93" customWidth="1"/>
    <col min="14103" max="14103" width="16.28515625" style="93" customWidth="1"/>
    <col min="14104" max="14104" width="13.42578125" style="93" customWidth="1"/>
    <col min="14105" max="14105" width="15.7109375" style="93" customWidth="1"/>
    <col min="14106" max="14106" width="13.42578125" style="93" customWidth="1"/>
    <col min="14107" max="14107" width="15.85546875" style="93" customWidth="1"/>
    <col min="14108" max="14108" width="13.42578125" style="93" customWidth="1"/>
    <col min="14109" max="14109" width="24.28515625" style="93" bestFit="1" customWidth="1"/>
    <col min="14110" max="14110" width="14.7109375" style="93" customWidth="1"/>
    <col min="14111" max="14111" width="11.5703125" style="93" customWidth="1"/>
    <col min="14112" max="14112" width="14.85546875" style="93" customWidth="1"/>
    <col min="14113" max="14113" width="11.85546875" style="93" customWidth="1"/>
    <col min="14114" max="14114" width="18.28515625" style="93" customWidth="1"/>
    <col min="14115" max="14115" width="11.140625" style="93" customWidth="1"/>
    <col min="14116" max="14116" width="13" style="93" customWidth="1"/>
    <col min="14117" max="14336" width="9.140625" style="93"/>
    <col min="14337" max="14337" width="38.7109375" style="93" customWidth="1"/>
    <col min="14338" max="14339" width="15.28515625" style="93" customWidth="1"/>
    <col min="14340" max="14340" width="13.42578125" style="93" customWidth="1"/>
    <col min="14341" max="14341" width="15.28515625" style="93" customWidth="1"/>
    <col min="14342" max="14342" width="13.42578125" style="93" customWidth="1"/>
    <col min="14343" max="14343" width="16.7109375" style="93" customWidth="1"/>
    <col min="14344" max="14344" width="13.42578125" style="93" customWidth="1"/>
    <col min="14345" max="14345" width="15.28515625" style="93" customWidth="1"/>
    <col min="14346" max="14346" width="13.42578125" style="93" customWidth="1"/>
    <col min="14347" max="14347" width="15.28515625" style="93" customWidth="1"/>
    <col min="14348" max="14348" width="13.42578125" style="93" customWidth="1"/>
    <col min="14349" max="14349" width="15.5703125" style="93" customWidth="1"/>
    <col min="14350" max="14350" width="13.42578125" style="93" customWidth="1"/>
    <col min="14351" max="14351" width="15.5703125" style="93" customWidth="1"/>
    <col min="14352" max="14352" width="13.42578125" style="93" customWidth="1"/>
    <col min="14353" max="14353" width="16.85546875" style="93" customWidth="1"/>
    <col min="14354" max="14354" width="13.42578125" style="93" customWidth="1"/>
    <col min="14355" max="14355" width="15.7109375" style="93" customWidth="1"/>
    <col min="14356" max="14356" width="13.42578125" style="93" customWidth="1"/>
    <col min="14357" max="14357" width="16.140625" style="93" customWidth="1"/>
    <col min="14358" max="14358" width="13.42578125" style="93" customWidth="1"/>
    <col min="14359" max="14359" width="16.28515625" style="93" customWidth="1"/>
    <col min="14360" max="14360" width="13.42578125" style="93" customWidth="1"/>
    <col min="14361" max="14361" width="15.7109375" style="93" customWidth="1"/>
    <col min="14362" max="14362" width="13.42578125" style="93" customWidth="1"/>
    <col min="14363" max="14363" width="15.85546875" style="93" customWidth="1"/>
    <col min="14364" max="14364" width="13.42578125" style="93" customWidth="1"/>
    <col min="14365" max="14365" width="24.28515625" style="93" bestFit="1" customWidth="1"/>
    <col min="14366" max="14366" width="14.7109375" style="93" customWidth="1"/>
    <col min="14367" max="14367" width="11.5703125" style="93" customWidth="1"/>
    <col min="14368" max="14368" width="14.85546875" style="93" customWidth="1"/>
    <col min="14369" max="14369" width="11.85546875" style="93" customWidth="1"/>
    <col min="14370" max="14370" width="18.28515625" style="93" customWidth="1"/>
    <col min="14371" max="14371" width="11.140625" style="93" customWidth="1"/>
    <col min="14372" max="14372" width="13" style="93" customWidth="1"/>
    <col min="14373" max="14592" width="9.140625" style="93"/>
    <col min="14593" max="14593" width="38.7109375" style="93" customWidth="1"/>
    <col min="14594" max="14595" width="15.28515625" style="93" customWidth="1"/>
    <col min="14596" max="14596" width="13.42578125" style="93" customWidth="1"/>
    <col min="14597" max="14597" width="15.28515625" style="93" customWidth="1"/>
    <col min="14598" max="14598" width="13.42578125" style="93" customWidth="1"/>
    <col min="14599" max="14599" width="16.7109375" style="93" customWidth="1"/>
    <col min="14600" max="14600" width="13.42578125" style="93" customWidth="1"/>
    <col min="14601" max="14601" width="15.28515625" style="93" customWidth="1"/>
    <col min="14602" max="14602" width="13.42578125" style="93" customWidth="1"/>
    <col min="14603" max="14603" width="15.28515625" style="93" customWidth="1"/>
    <col min="14604" max="14604" width="13.42578125" style="93" customWidth="1"/>
    <col min="14605" max="14605" width="15.5703125" style="93" customWidth="1"/>
    <col min="14606" max="14606" width="13.42578125" style="93" customWidth="1"/>
    <col min="14607" max="14607" width="15.5703125" style="93" customWidth="1"/>
    <col min="14608" max="14608" width="13.42578125" style="93" customWidth="1"/>
    <col min="14609" max="14609" width="16.85546875" style="93" customWidth="1"/>
    <col min="14610" max="14610" width="13.42578125" style="93" customWidth="1"/>
    <col min="14611" max="14611" width="15.7109375" style="93" customWidth="1"/>
    <col min="14612" max="14612" width="13.42578125" style="93" customWidth="1"/>
    <col min="14613" max="14613" width="16.140625" style="93" customWidth="1"/>
    <col min="14614" max="14614" width="13.42578125" style="93" customWidth="1"/>
    <col min="14615" max="14615" width="16.28515625" style="93" customWidth="1"/>
    <col min="14616" max="14616" width="13.42578125" style="93" customWidth="1"/>
    <col min="14617" max="14617" width="15.7109375" style="93" customWidth="1"/>
    <col min="14618" max="14618" width="13.42578125" style="93" customWidth="1"/>
    <col min="14619" max="14619" width="15.85546875" style="93" customWidth="1"/>
    <col min="14620" max="14620" width="13.42578125" style="93" customWidth="1"/>
    <col min="14621" max="14621" width="24.28515625" style="93" bestFit="1" customWidth="1"/>
    <col min="14622" max="14622" width="14.7109375" style="93" customWidth="1"/>
    <col min="14623" max="14623" width="11.5703125" style="93" customWidth="1"/>
    <col min="14624" max="14624" width="14.85546875" style="93" customWidth="1"/>
    <col min="14625" max="14625" width="11.85546875" style="93" customWidth="1"/>
    <col min="14626" max="14626" width="18.28515625" style="93" customWidth="1"/>
    <col min="14627" max="14627" width="11.140625" style="93" customWidth="1"/>
    <col min="14628" max="14628" width="13" style="93" customWidth="1"/>
    <col min="14629" max="14848" width="9.140625" style="93"/>
    <col min="14849" max="14849" width="38.7109375" style="93" customWidth="1"/>
    <col min="14850" max="14851" width="15.28515625" style="93" customWidth="1"/>
    <col min="14852" max="14852" width="13.42578125" style="93" customWidth="1"/>
    <col min="14853" max="14853" width="15.28515625" style="93" customWidth="1"/>
    <col min="14854" max="14854" width="13.42578125" style="93" customWidth="1"/>
    <col min="14855" max="14855" width="16.7109375" style="93" customWidth="1"/>
    <col min="14856" max="14856" width="13.42578125" style="93" customWidth="1"/>
    <col min="14857" max="14857" width="15.28515625" style="93" customWidth="1"/>
    <col min="14858" max="14858" width="13.42578125" style="93" customWidth="1"/>
    <col min="14859" max="14859" width="15.28515625" style="93" customWidth="1"/>
    <col min="14860" max="14860" width="13.42578125" style="93" customWidth="1"/>
    <col min="14861" max="14861" width="15.5703125" style="93" customWidth="1"/>
    <col min="14862" max="14862" width="13.42578125" style="93" customWidth="1"/>
    <col min="14863" max="14863" width="15.5703125" style="93" customWidth="1"/>
    <col min="14864" max="14864" width="13.42578125" style="93" customWidth="1"/>
    <col min="14865" max="14865" width="16.85546875" style="93" customWidth="1"/>
    <col min="14866" max="14866" width="13.42578125" style="93" customWidth="1"/>
    <col min="14867" max="14867" width="15.7109375" style="93" customWidth="1"/>
    <col min="14868" max="14868" width="13.42578125" style="93" customWidth="1"/>
    <col min="14869" max="14869" width="16.140625" style="93" customWidth="1"/>
    <col min="14870" max="14870" width="13.42578125" style="93" customWidth="1"/>
    <col min="14871" max="14871" width="16.28515625" style="93" customWidth="1"/>
    <col min="14872" max="14872" width="13.42578125" style="93" customWidth="1"/>
    <col min="14873" max="14873" width="15.7109375" style="93" customWidth="1"/>
    <col min="14874" max="14874" width="13.42578125" style="93" customWidth="1"/>
    <col min="14875" max="14875" width="15.85546875" style="93" customWidth="1"/>
    <col min="14876" max="14876" width="13.42578125" style="93" customWidth="1"/>
    <col min="14877" max="14877" width="24.28515625" style="93" bestFit="1" customWidth="1"/>
    <col min="14878" max="14878" width="14.7109375" style="93" customWidth="1"/>
    <col min="14879" max="14879" width="11.5703125" style="93" customWidth="1"/>
    <col min="14880" max="14880" width="14.85546875" style="93" customWidth="1"/>
    <col min="14881" max="14881" width="11.85546875" style="93" customWidth="1"/>
    <col min="14882" max="14882" width="18.28515625" style="93" customWidth="1"/>
    <col min="14883" max="14883" width="11.140625" style="93" customWidth="1"/>
    <col min="14884" max="14884" width="13" style="93" customWidth="1"/>
    <col min="14885" max="15104" width="9.140625" style="93"/>
    <col min="15105" max="15105" width="38.7109375" style="93" customWidth="1"/>
    <col min="15106" max="15107" width="15.28515625" style="93" customWidth="1"/>
    <col min="15108" max="15108" width="13.42578125" style="93" customWidth="1"/>
    <col min="15109" max="15109" width="15.28515625" style="93" customWidth="1"/>
    <col min="15110" max="15110" width="13.42578125" style="93" customWidth="1"/>
    <col min="15111" max="15111" width="16.7109375" style="93" customWidth="1"/>
    <col min="15112" max="15112" width="13.42578125" style="93" customWidth="1"/>
    <col min="15113" max="15113" width="15.28515625" style="93" customWidth="1"/>
    <col min="15114" max="15114" width="13.42578125" style="93" customWidth="1"/>
    <col min="15115" max="15115" width="15.28515625" style="93" customWidth="1"/>
    <col min="15116" max="15116" width="13.42578125" style="93" customWidth="1"/>
    <col min="15117" max="15117" width="15.5703125" style="93" customWidth="1"/>
    <col min="15118" max="15118" width="13.42578125" style="93" customWidth="1"/>
    <col min="15119" max="15119" width="15.5703125" style="93" customWidth="1"/>
    <col min="15120" max="15120" width="13.42578125" style="93" customWidth="1"/>
    <col min="15121" max="15121" width="16.85546875" style="93" customWidth="1"/>
    <col min="15122" max="15122" width="13.42578125" style="93" customWidth="1"/>
    <col min="15123" max="15123" width="15.7109375" style="93" customWidth="1"/>
    <col min="15124" max="15124" width="13.42578125" style="93" customWidth="1"/>
    <col min="15125" max="15125" width="16.140625" style="93" customWidth="1"/>
    <col min="15126" max="15126" width="13.42578125" style="93" customWidth="1"/>
    <col min="15127" max="15127" width="16.28515625" style="93" customWidth="1"/>
    <col min="15128" max="15128" width="13.42578125" style="93" customWidth="1"/>
    <col min="15129" max="15129" width="15.7109375" style="93" customWidth="1"/>
    <col min="15130" max="15130" width="13.42578125" style="93" customWidth="1"/>
    <col min="15131" max="15131" width="15.85546875" style="93" customWidth="1"/>
    <col min="15132" max="15132" width="13.42578125" style="93" customWidth="1"/>
    <col min="15133" max="15133" width="24.28515625" style="93" bestFit="1" customWidth="1"/>
    <col min="15134" max="15134" width="14.7109375" style="93" customWidth="1"/>
    <col min="15135" max="15135" width="11.5703125" style="93" customWidth="1"/>
    <col min="15136" max="15136" width="14.85546875" style="93" customWidth="1"/>
    <col min="15137" max="15137" width="11.85546875" style="93" customWidth="1"/>
    <col min="15138" max="15138" width="18.28515625" style="93" customWidth="1"/>
    <col min="15139" max="15139" width="11.140625" style="93" customWidth="1"/>
    <col min="15140" max="15140" width="13" style="93" customWidth="1"/>
    <col min="15141" max="15360" width="9.140625" style="93"/>
    <col min="15361" max="15361" width="38.7109375" style="93" customWidth="1"/>
    <col min="15362" max="15363" width="15.28515625" style="93" customWidth="1"/>
    <col min="15364" max="15364" width="13.42578125" style="93" customWidth="1"/>
    <col min="15365" max="15365" width="15.28515625" style="93" customWidth="1"/>
    <col min="15366" max="15366" width="13.42578125" style="93" customWidth="1"/>
    <col min="15367" max="15367" width="16.7109375" style="93" customWidth="1"/>
    <col min="15368" max="15368" width="13.42578125" style="93" customWidth="1"/>
    <col min="15369" max="15369" width="15.28515625" style="93" customWidth="1"/>
    <col min="15370" max="15370" width="13.42578125" style="93" customWidth="1"/>
    <col min="15371" max="15371" width="15.28515625" style="93" customWidth="1"/>
    <col min="15372" max="15372" width="13.42578125" style="93" customWidth="1"/>
    <col min="15373" max="15373" width="15.5703125" style="93" customWidth="1"/>
    <col min="15374" max="15374" width="13.42578125" style="93" customWidth="1"/>
    <col min="15375" max="15375" width="15.5703125" style="93" customWidth="1"/>
    <col min="15376" max="15376" width="13.42578125" style="93" customWidth="1"/>
    <col min="15377" max="15377" width="16.85546875" style="93" customWidth="1"/>
    <col min="15378" max="15378" width="13.42578125" style="93" customWidth="1"/>
    <col min="15379" max="15379" width="15.7109375" style="93" customWidth="1"/>
    <col min="15380" max="15380" width="13.42578125" style="93" customWidth="1"/>
    <col min="15381" max="15381" width="16.140625" style="93" customWidth="1"/>
    <col min="15382" max="15382" width="13.42578125" style="93" customWidth="1"/>
    <col min="15383" max="15383" width="16.28515625" style="93" customWidth="1"/>
    <col min="15384" max="15384" width="13.42578125" style="93" customWidth="1"/>
    <col min="15385" max="15385" width="15.7109375" style="93" customWidth="1"/>
    <col min="15386" max="15386" width="13.42578125" style="93" customWidth="1"/>
    <col min="15387" max="15387" width="15.85546875" style="93" customWidth="1"/>
    <col min="15388" max="15388" width="13.42578125" style="93" customWidth="1"/>
    <col min="15389" max="15389" width="24.28515625" style="93" bestFit="1" customWidth="1"/>
    <col min="15390" max="15390" width="14.7109375" style="93" customWidth="1"/>
    <col min="15391" max="15391" width="11.5703125" style="93" customWidth="1"/>
    <col min="15392" max="15392" width="14.85546875" style="93" customWidth="1"/>
    <col min="15393" max="15393" width="11.85546875" style="93" customWidth="1"/>
    <col min="15394" max="15394" width="18.28515625" style="93" customWidth="1"/>
    <col min="15395" max="15395" width="11.140625" style="93" customWidth="1"/>
    <col min="15396" max="15396" width="13" style="93" customWidth="1"/>
    <col min="15397" max="15616" width="9.140625" style="93"/>
    <col min="15617" max="15617" width="38.7109375" style="93" customWidth="1"/>
    <col min="15618" max="15619" width="15.28515625" style="93" customWidth="1"/>
    <col min="15620" max="15620" width="13.42578125" style="93" customWidth="1"/>
    <col min="15621" max="15621" width="15.28515625" style="93" customWidth="1"/>
    <col min="15622" max="15622" width="13.42578125" style="93" customWidth="1"/>
    <col min="15623" max="15623" width="16.7109375" style="93" customWidth="1"/>
    <col min="15624" max="15624" width="13.42578125" style="93" customWidth="1"/>
    <col min="15625" max="15625" width="15.28515625" style="93" customWidth="1"/>
    <col min="15626" max="15626" width="13.42578125" style="93" customWidth="1"/>
    <col min="15627" max="15627" width="15.28515625" style="93" customWidth="1"/>
    <col min="15628" max="15628" width="13.42578125" style="93" customWidth="1"/>
    <col min="15629" max="15629" width="15.5703125" style="93" customWidth="1"/>
    <col min="15630" max="15630" width="13.42578125" style="93" customWidth="1"/>
    <col min="15631" max="15631" width="15.5703125" style="93" customWidth="1"/>
    <col min="15632" max="15632" width="13.42578125" style="93" customWidth="1"/>
    <col min="15633" max="15633" width="16.85546875" style="93" customWidth="1"/>
    <col min="15634" max="15634" width="13.42578125" style="93" customWidth="1"/>
    <col min="15635" max="15635" width="15.7109375" style="93" customWidth="1"/>
    <col min="15636" max="15636" width="13.42578125" style="93" customWidth="1"/>
    <col min="15637" max="15637" width="16.140625" style="93" customWidth="1"/>
    <col min="15638" max="15638" width="13.42578125" style="93" customWidth="1"/>
    <col min="15639" max="15639" width="16.28515625" style="93" customWidth="1"/>
    <col min="15640" max="15640" width="13.42578125" style="93" customWidth="1"/>
    <col min="15641" max="15641" width="15.7109375" style="93" customWidth="1"/>
    <col min="15642" max="15642" width="13.42578125" style="93" customWidth="1"/>
    <col min="15643" max="15643" width="15.85546875" style="93" customWidth="1"/>
    <col min="15644" max="15644" width="13.42578125" style="93" customWidth="1"/>
    <col min="15645" max="15645" width="24.28515625" style="93" bestFit="1" customWidth="1"/>
    <col min="15646" max="15646" width="14.7109375" style="93" customWidth="1"/>
    <col min="15647" max="15647" width="11.5703125" style="93" customWidth="1"/>
    <col min="15648" max="15648" width="14.85546875" style="93" customWidth="1"/>
    <col min="15649" max="15649" width="11.85546875" style="93" customWidth="1"/>
    <col min="15650" max="15650" width="18.28515625" style="93" customWidth="1"/>
    <col min="15651" max="15651" width="11.140625" style="93" customWidth="1"/>
    <col min="15652" max="15652" width="13" style="93" customWidth="1"/>
    <col min="15653" max="15872" width="9.140625" style="93"/>
    <col min="15873" max="15873" width="38.7109375" style="93" customWidth="1"/>
    <col min="15874" max="15875" width="15.28515625" style="93" customWidth="1"/>
    <col min="15876" max="15876" width="13.42578125" style="93" customWidth="1"/>
    <col min="15877" max="15877" width="15.28515625" style="93" customWidth="1"/>
    <col min="15878" max="15878" width="13.42578125" style="93" customWidth="1"/>
    <col min="15879" max="15879" width="16.7109375" style="93" customWidth="1"/>
    <col min="15880" max="15880" width="13.42578125" style="93" customWidth="1"/>
    <col min="15881" max="15881" width="15.28515625" style="93" customWidth="1"/>
    <col min="15882" max="15882" width="13.42578125" style="93" customWidth="1"/>
    <col min="15883" max="15883" width="15.28515625" style="93" customWidth="1"/>
    <col min="15884" max="15884" width="13.42578125" style="93" customWidth="1"/>
    <col min="15885" max="15885" width="15.5703125" style="93" customWidth="1"/>
    <col min="15886" max="15886" width="13.42578125" style="93" customWidth="1"/>
    <col min="15887" max="15887" width="15.5703125" style="93" customWidth="1"/>
    <col min="15888" max="15888" width="13.42578125" style="93" customWidth="1"/>
    <col min="15889" max="15889" width="16.85546875" style="93" customWidth="1"/>
    <col min="15890" max="15890" width="13.42578125" style="93" customWidth="1"/>
    <col min="15891" max="15891" width="15.7109375" style="93" customWidth="1"/>
    <col min="15892" max="15892" width="13.42578125" style="93" customWidth="1"/>
    <col min="15893" max="15893" width="16.140625" style="93" customWidth="1"/>
    <col min="15894" max="15894" width="13.42578125" style="93" customWidth="1"/>
    <col min="15895" max="15895" width="16.28515625" style="93" customWidth="1"/>
    <col min="15896" max="15896" width="13.42578125" style="93" customWidth="1"/>
    <col min="15897" max="15897" width="15.7109375" style="93" customWidth="1"/>
    <col min="15898" max="15898" width="13.42578125" style="93" customWidth="1"/>
    <col min="15899" max="15899" width="15.85546875" style="93" customWidth="1"/>
    <col min="15900" max="15900" width="13.42578125" style="93" customWidth="1"/>
    <col min="15901" max="15901" width="24.28515625" style="93" bestFit="1" customWidth="1"/>
    <col min="15902" max="15902" width="14.7109375" style="93" customWidth="1"/>
    <col min="15903" max="15903" width="11.5703125" style="93" customWidth="1"/>
    <col min="15904" max="15904" width="14.85546875" style="93" customWidth="1"/>
    <col min="15905" max="15905" width="11.85546875" style="93" customWidth="1"/>
    <col min="15906" max="15906" width="18.28515625" style="93" customWidth="1"/>
    <col min="15907" max="15907" width="11.140625" style="93" customWidth="1"/>
    <col min="15908" max="15908" width="13" style="93" customWidth="1"/>
    <col min="15909" max="16128" width="9.140625" style="93"/>
    <col min="16129" max="16129" width="38.7109375" style="93" customWidth="1"/>
    <col min="16130" max="16131" width="15.28515625" style="93" customWidth="1"/>
    <col min="16132" max="16132" width="13.42578125" style="93" customWidth="1"/>
    <col min="16133" max="16133" width="15.28515625" style="93" customWidth="1"/>
    <col min="16134" max="16134" width="13.42578125" style="93" customWidth="1"/>
    <col min="16135" max="16135" width="16.7109375" style="93" customWidth="1"/>
    <col min="16136" max="16136" width="13.42578125" style="93" customWidth="1"/>
    <col min="16137" max="16137" width="15.28515625" style="93" customWidth="1"/>
    <col min="16138" max="16138" width="13.42578125" style="93" customWidth="1"/>
    <col min="16139" max="16139" width="15.28515625" style="93" customWidth="1"/>
    <col min="16140" max="16140" width="13.42578125" style="93" customWidth="1"/>
    <col min="16141" max="16141" width="15.5703125" style="93" customWidth="1"/>
    <col min="16142" max="16142" width="13.42578125" style="93" customWidth="1"/>
    <col min="16143" max="16143" width="15.5703125" style="93" customWidth="1"/>
    <col min="16144" max="16144" width="13.42578125" style="93" customWidth="1"/>
    <col min="16145" max="16145" width="16.85546875" style="93" customWidth="1"/>
    <col min="16146" max="16146" width="13.42578125" style="93" customWidth="1"/>
    <col min="16147" max="16147" width="15.7109375" style="93" customWidth="1"/>
    <col min="16148" max="16148" width="13.42578125" style="93" customWidth="1"/>
    <col min="16149" max="16149" width="16.140625" style="93" customWidth="1"/>
    <col min="16150" max="16150" width="13.42578125" style="93" customWidth="1"/>
    <col min="16151" max="16151" width="16.28515625" style="93" customWidth="1"/>
    <col min="16152" max="16152" width="13.42578125" style="93" customWidth="1"/>
    <col min="16153" max="16153" width="15.7109375" style="93" customWidth="1"/>
    <col min="16154" max="16154" width="13.42578125" style="93" customWidth="1"/>
    <col min="16155" max="16155" width="15.85546875" style="93" customWidth="1"/>
    <col min="16156" max="16156" width="13.42578125" style="93" customWidth="1"/>
    <col min="16157" max="16157" width="24.28515625" style="93" bestFit="1" customWidth="1"/>
    <col min="16158" max="16158" width="14.7109375" style="93" customWidth="1"/>
    <col min="16159" max="16159" width="11.5703125" style="93" customWidth="1"/>
    <col min="16160" max="16160" width="14.85546875" style="93" customWidth="1"/>
    <col min="16161" max="16161" width="11.85546875" style="93" customWidth="1"/>
    <col min="16162" max="16162" width="18.28515625" style="93" customWidth="1"/>
    <col min="16163" max="16163" width="11.140625" style="93" customWidth="1"/>
    <col min="16164" max="16164" width="13" style="93" customWidth="1"/>
    <col min="16165" max="16384" width="9.140625" style="93"/>
  </cols>
  <sheetData>
    <row r="2" spans="1:27" x14ac:dyDescent="0.2">
      <c r="A2" s="92" t="s">
        <v>77</v>
      </c>
    </row>
    <row r="3" spans="1:27" x14ac:dyDescent="0.2">
      <c r="A3" s="94"/>
    </row>
    <row r="4" spans="1:27" ht="63.75" x14ac:dyDescent="0.2">
      <c r="A4" s="95" t="s">
        <v>138</v>
      </c>
      <c r="B4" s="96" t="s">
        <v>139</v>
      </c>
      <c r="C4" s="97"/>
      <c r="D4" s="96" t="s">
        <v>140</v>
      </c>
      <c r="E4" s="97"/>
      <c r="F4" s="96" t="s">
        <v>141</v>
      </c>
      <c r="G4" s="97"/>
      <c r="H4" s="96" t="s">
        <v>142</v>
      </c>
      <c r="I4" s="97"/>
      <c r="J4" s="56" t="s">
        <v>143</v>
      </c>
      <c r="K4" s="97"/>
      <c r="L4" s="96" t="s">
        <v>144</v>
      </c>
      <c r="M4" s="97"/>
      <c r="N4" s="96" t="s">
        <v>145</v>
      </c>
      <c r="O4" s="97"/>
      <c r="P4" s="56" t="s">
        <v>146</v>
      </c>
      <c r="Q4" s="97"/>
      <c r="R4" s="96" t="s">
        <v>147</v>
      </c>
      <c r="S4" s="97"/>
      <c r="T4" s="56" t="s">
        <v>148</v>
      </c>
      <c r="U4" s="97"/>
      <c r="V4" s="98" t="s">
        <v>149</v>
      </c>
      <c r="W4" s="99"/>
      <c r="X4" s="98" t="s">
        <v>150</v>
      </c>
      <c r="Y4" s="99"/>
      <c r="Z4" s="98" t="s">
        <v>151</v>
      </c>
      <c r="AA4" s="99"/>
    </row>
    <row r="5" spans="1:27" x14ac:dyDescent="0.2">
      <c r="A5" s="100"/>
      <c r="B5" s="101" t="s">
        <v>83</v>
      </c>
      <c r="C5" s="101" t="s">
        <v>152</v>
      </c>
      <c r="D5" s="102" t="s">
        <v>83</v>
      </c>
      <c r="E5" s="101" t="s">
        <v>152</v>
      </c>
      <c r="F5" s="102" t="s">
        <v>83</v>
      </c>
      <c r="G5" s="101" t="s">
        <v>152</v>
      </c>
      <c r="H5" s="102" t="s">
        <v>83</v>
      </c>
      <c r="I5" s="101" t="s">
        <v>152</v>
      </c>
      <c r="J5" s="102" t="s">
        <v>83</v>
      </c>
      <c r="K5" s="101" t="s">
        <v>152</v>
      </c>
      <c r="L5" s="102" t="s">
        <v>83</v>
      </c>
      <c r="M5" s="101" t="s">
        <v>152</v>
      </c>
      <c r="N5" s="102" t="s">
        <v>83</v>
      </c>
      <c r="O5" s="101" t="s">
        <v>152</v>
      </c>
      <c r="P5" s="102" t="s">
        <v>83</v>
      </c>
      <c r="Q5" s="101" t="s">
        <v>152</v>
      </c>
      <c r="R5" s="102" t="s">
        <v>83</v>
      </c>
      <c r="S5" s="101" t="s">
        <v>152</v>
      </c>
      <c r="T5" s="102" t="s">
        <v>83</v>
      </c>
      <c r="U5" s="101" t="s">
        <v>152</v>
      </c>
      <c r="V5" s="103" t="s">
        <v>83</v>
      </c>
      <c r="W5" s="101" t="s">
        <v>152</v>
      </c>
      <c r="X5" s="103" t="s">
        <v>83</v>
      </c>
      <c r="Y5" s="101" t="s">
        <v>152</v>
      </c>
      <c r="Z5" s="103" t="s">
        <v>83</v>
      </c>
      <c r="AA5" s="101" t="s">
        <v>152</v>
      </c>
    </row>
    <row r="6" spans="1:27" x14ac:dyDescent="0.2">
      <c r="A6" s="104" t="s">
        <v>100</v>
      </c>
      <c r="B6" s="105">
        <f t="shared" ref="B6:C23" si="0">SUM(D6+F6+H6+J6+L6+N6+P6+R6+T6+V6+X6+Z6)</f>
        <v>303</v>
      </c>
      <c r="C6" s="105">
        <f t="shared" si="0"/>
        <v>6921483462.3000002</v>
      </c>
      <c r="D6" s="105">
        <f t="shared" ref="D6:AA6" si="1">SUM(D7:D23)</f>
        <v>47</v>
      </c>
      <c r="E6" s="105">
        <f t="shared" si="1"/>
        <v>213888285</v>
      </c>
      <c r="F6" s="105">
        <f t="shared" si="1"/>
        <v>41</v>
      </c>
      <c r="G6" s="105">
        <f t="shared" si="1"/>
        <v>1128069475.48</v>
      </c>
      <c r="H6" s="105">
        <f t="shared" si="1"/>
        <v>48</v>
      </c>
      <c r="I6" s="105">
        <f t="shared" si="1"/>
        <v>2335077424.0200005</v>
      </c>
      <c r="J6" s="105">
        <f t="shared" si="1"/>
        <v>6</v>
      </c>
      <c r="K6" s="105">
        <f t="shared" si="1"/>
        <v>73220228.099999994</v>
      </c>
      <c r="L6" s="105">
        <f t="shared" si="1"/>
        <v>57</v>
      </c>
      <c r="M6" s="105">
        <f t="shared" si="1"/>
        <v>534288273.80000001</v>
      </c>
      <c r="N6" s="105">
        <f t="shared" si="1"/>
        <v>21</v>
      </c>
      <c r="O6" s="105">
        <f t="shared" si="1"/>
        <v>426982066</v>
      </c>
      <c r="P6" s="105">
        <f t="shared" si="1"/>
        <v>47</v>
      </c>
      <c r="Q6" s="105">
        <f t="shared" si="1"/>
        <v>147072385</v>
      </c>
      <c r="R6" s="105">
        <f t="shared" si="1"/>
        <v>8</v>
      </c>
      <c r="S6" s="105">
        <f t="shared" si="1"/>
        <v>432758018</v>
      </c>
      <c r="T6" s="105">
        <f t="shared" si="1"/>
        <v>7</v>
      </c>
      <c r="U6" s="105">
        <f t="shared" si="1"/>
        <v>541699742</v>
      </c>
      <c r="V6" s="105">
        <f t="shared" si="1"/>
        <v>8</v>
      </c>
      <c r="W6" s="105">
        <f t="shared" si="1"/>
        <v>111574674</v>
      </c>
      <c r="X6" s="105">
        <f t="shared" si="1"/>
        <v>4</v>
      </c>
      <c r="Y6" s="105">
        <f t="shared" si="1"/>
        <v>479794370</v>
      </c>
      <c r="Z6" s="105">
        <f t="shared" si="1"/>
        <v>9</v>
      </c>
      <c r="AA6" s="105">
        <f t="shared" si="1"/>
        <v>497058520.89999998</v>
      </c>
    </row>
    <row r="7" spans="1:27" x14ac:dyDescent="0.2">
      <c r="A7" s="104" t="s">
        <v>71</v>
      </c>
      <c r="B7" s="105">
        <f t="shared" si="0"/>
        <v>7</v>
      </c>
      <c r="C7" s="105">
        <f t="shared" si="0"/>
        <v>214762351</v>
      </c>
      <c r="D7" s="106">
        <v>0</v>
      </c>
      <c r="E7" s="107">
        <v>0</v>
      </c>
      <c r="F7" s="108">
        <v>1</v>
      </c>
      <c r="G7" s="107">
        <v>19995397</v>
      </c>
      <c r="H7" s="108">
        <v>2</v>
      </c>
      <c r="I7" s="107">
        <v>113739500</v>
      </c>
      <c r="J7" s="108">
        <v>0</v>
      </c>
      <c r="K7" s="107">
        <v>0</v>
      </c>
      <c r="L7" s="108">
        <v>3</v>
      </c>
      <c r="M7" s="107">
        <v>32653454</v>
      </c>
      <c r="N7" s="108">
        <v>0</v>
      </c>
      <c r="O7" s="107">
        <v>0</v>
      </c>
      <c r="P7" s="108">
        <v>0</v>
      </c>
      <c r="Q7" s="107">
        <v>0</v>
      </c>
      <c r="R7" s="108">
        <v>0</v>
      </c>
      <c r="S7" s="107">
        <v>0</v>
      </c>
      <c r="T7" s="108">
        <v>0</v>
      </c>
      <c r="U7" s="107">
        <v>0</v>
      </c>
      <c r="V7" s="108">
        <v>0</v>
      </c>
      <c r="W7" s="107">
        <v>0</v>
      </c>
      <c r="X7" s="108">
        <v>0</v>
      </c>
      <c r="Y7" s="107">
        <v>0</v>
      </c>
      <c r="Z7" s="108">
        <v>1</v>
      </c>
      <c r="AA7" s="107">
        <v>48374000</v>
      </c>
    </row>
    <row r="8" spans="1:27" x14ac:dyDescent="0.2">
      <c r="A8" s="104" t="s">
        <v>61</v>
      </c>
      <c r="B8" s="105">
        <f t="shared" si="0"/>
        <v>2</v>
      </c>
      <c r="C8" s="105">
        <f t="shared" si="0"/>
        <v>17211377</v>
      </c>
      <c r="D8" s="106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1</v>
      </c>
      <c r="M8" s="107">
        <v>9759216</v>
      </c>
      <c r="N8" s="107">
        <v>1</v>
      </c>
      <c r="O8" s="107">
        <v>7452161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</row>
    <row r="9" spans="1:27" x14ac:dyDescent="0.2">
      <c r="A9" s="104" t="s">
        <v>65</v>
      </c>
      <c r="B9" s="105">
        <f t="shared" si="0"/>
        <v>7</v>
      </c>
      <c r="C9" s="105">
        <f t="shared" si="0"/>
        <v>116036669</v>
      </c>
      <c r="D9" s="106">
        <v>0</v>
      </c>
      <c r="E9" s="107">
        <v>0</v>
      </c>
      <c r="F9" s="107">
        <v>2</v>
      </c>
      <c r="G9" s="107">
        <v>37833190</v>
      </c>
      <c r="H9" s="107">
        <v>0</v>
      </c>
      <c r="I9" s="107">
        <v>0</v>
      </c>
      <c r="J9" s="107">
        <v>0</v>
      </c>
      <c r="K9" s="107">
        <v>0</v>
      </c>
      <c r="L9" s="107">
        <v>1</v>
      </c>
      <c r="M9" s="107">
        <v>21339997</v>
      </c>
      <c r="N9" s="107">
        <v>3</v>
      </c>
      <c r="O9" s="107">
        <v>42960882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1</v>
      </c>
      <c r="W9" s="107">
        <v>13902600</v>
      </c>
      <c r="X9" s="107">
        <v>0</v>
      </c>
      <c r="Y9" s="107">
        <v>0</v>
      </c>
      <c r="Z9" s="107">
        <v>0</v>
      </c>
      <c r="AA9" s="107">
        <v>0</v>
      </c>
    </row>
    <row r="10" spans="1:27" x14ac:dyDescent="0.2">
      <c r="A10" s="104" t="s">
        <v>70</v>
      </c>
      <c r="B10" s="105">
        <f t="shared" si="0"/>
        <v>2</v>
      </c>
      <c r="C10" s="105">
        <f t="shared" si="0"/>
        <v>16114046</v>
      </c>
      <c r="D10" s="106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1</v>
      </c>
      <c r="M10" s="107">
        <v>2114049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07">
        <v>1</v>
      </c>
      <c r="W10" s="107">
        <v>13999997</v>
      </c>
      <c r="X10" s="107">
        <v>0</v>
      </c>
      <c r="Y10" s="107">
        <v>0</v>
      </c>
      <c r="Z10" s="107">
        <v>0</v>
      </c>
      <c r="AA10" s="107">
        <v>0</v>
      </c>
    </row>
    <row r="11" spans="1:27" x14ac:dyDescent="0.2">
      <c r="A11" s="104" t="s">
        <v>66</v>
      </c>
      <c r="B11" s="105">
        <f t="shared" si="0"/>
        <v>8</v>
      </c>
      <c r="C11" s="105">
        <f t="shared" si="0"/>
        <v>196450749</v>
      </c>
      <c r="D11" s="106">
        <v>0</v>
      </c>
      <c r="E11" s="107">
        <v>0</v>
      </c>
      <c r="F11" s="107">
        <v>2</v>
      </c>
      <c r="G11" s="107">
        <v>111525724</v>
      </c>
      <c r="H11" s="107">
        <v>1</v>
      </c>
      <c r="I11" s="107">
        <v>14166653</v>
      </c>
      <c r="J11" s="107">
        <v>0</v>
      </c>
      <c r="K11" s="107">
        <v>0</v>
      </c>
      <c r="L11" s="107">
        <v>1</v>
      </c>
      <c r="M11" s="107">
        <v>4285606</v>
      </c>
      <c r="N11" s="107">
        <v>1</v>
      </c>
      <c r="O11" s="107">
        <v>19970765</v>
      </c>
      <c r="P11" s="107">
        <v>1</v>
      </c>
      <c r="Q11" s="107">
        <v>2550886</v>
      </c>
      <c r="R11" s="107">
        <v>0</v>
      </c>
      <c r="S11" s="107">
        <v>0</v>
      </c>
      <c r="T11" s="107">
        <v>0</v>
      </c>
      <c r="U11" s="107">
        <v>0</v>
      </c>
      <c r="V11" s="107">
        <v>1</v>
      </c>
      <c r="W11" s="107">
        <v>14000000</v>
      </c>
      <c r="X11" s="107">
        <v>0</v>
      </c>
      <c r="Y11" s="107">
        <v>0</v>
      </c>
      <c r="Z11" s="107">
        <v>1</v>
      </c>
      <c r="AA11" s="107">
        <v>29951115</v>
      </c>
    </row>
    <row r="12" spans="1:27" x14ac:dyDescent="0.2">
      <c r="A12" s="104" t="s">
        <v>67</v>
      </c>
      <c r="B12" s="105">
        <f t="shared" si="0"/>
        <v>34</v>
      </c>
      <c r="C12" s="105">
        <f t="shared" si="0"/>
        <v>571270559.10000002</v>
      </c>
      <c r="D12" s="106">
        <v>5</v>
      </c>
      <c r="E12" s="107">
        <v>22291533</v>
      </c>
      <c r="F12" s="107">
        <v>5</v>
      </c>
      <c r="G12" s="107">
        <v>189394026.19999999</v>
      </c>
      <c r="H12" s="107">
        <v>4</v>
      </c>
      <c r="I12" s="107">
        <v>87808928.900000006</v>
      </c>
      <c r="J12" s="107">
        <v>0</v>
      </c>
      <c r="K12" s="107">
        <v>0</v>
      </c>
      <c r="L12" s="107">
        <v>9</v>
      </c>
      <c r="M12" s="107">
        <v>49164811</v>
      </c>
      <c r="N12" s="107">
        <v>8</v>
      </c>
      <c r="O12" s="107">
        <v>187895248</v>
      </c>
      <c r="P12" s="107">
        <v>2</v>
      </c>
      <c r="Q12" s="107">
        <v>6930000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  <c r="X12" s="107">
        <v>0</v>
      </c>
      <c r="Y12" s="107">
        <v>0</v>
      </c>
      <c r="Z12" s="107">
        <v>1</v>
      </c>
      <c r="AA12" s="107">
        <v>27786012</v>
      </c>
    </row>
    <row r="13" spans="1:27" x14ac:dyDescent="0.2">
      <c r="A13" s="104" t="s">
        <v>64</v>
      </c>
      <c r="B13" s="105">
        <f t="shared" si="0"/>
        <v>186</v>
      </c>
      <c r="C13" s="105">
        <f t="shared" si="0"/>
        <v>4498016781.7000008</v>
      </c>
      <c r="D13" s="106">
        <v>33</v>
      </c>
      <c r="E13" s="107">
        <v>150143769</v>
      </c>
      <c r="F13" s="107">
        <v>20</v>
      </c>
      <c r="G13" s="107">
        <v>418957997.27999997</v>
      </c>
      <c r="H13" s="107">
        <v>36</v>
      </c>
      <c r="I13" s="107">
        <v>1883915451.52</v>
      </c>
      <c r="J13" s="107">
        <v>6</v>
      </c>
      <c r="K13" s="107">
        <v>73220228.099999994</v>
      </c>
      <c r="L13" s="107">
        <v>29</v>
      </c>
      <c r="M13" s="107">
        <v>290677914.80000001</v>
      </c>
      <c r="N13" s="107">
        <v>0</v>
      </c>
      <c r="O13" s="107">
        <v>0</v>
      </c>
      <c r="P13" s="107">
        <v>41</v>
      </c>
      <c r="Q13" s="107">
        <v>127803459</v>
      </c>
      <c r="R13" s="107">
        <v>8</v>
      </c>
      <c r="S13" s="107">
        <v>432758018</v>
      </c>
      <c r="T13" s="107">
        <v>7</v>
      </c>
      <c r="U13" s="107">
        <v>541699742</v>
      </c>
      <c r="V13" s="107">
        <v>0</v>
      </c>
      <c r="W13" s="107">
        <v>0</v>
      </c>
      <c r="X13" s="107">
        <v>3</v>
      </c>
      <c r="Y13" s="107">
        <v>359794370</v>
      </c>
      <c r="Z13" s="107">
        <v>3</v>
      </c>
      <c r="AA13" s="107">
        <v>219045832</v>
      </c>
    </row>
    <row r="14" spans="1:27" x14ac:dyDescent="0.2">
      <c r="A14" s="104" t="s">
        <v>68</v>
      </c>
      <c r="B14" s="105">
        <f t="shared" si="0"/>
        <v>4</v>
      </c>
      <c r="C14" s="105">
        <f t="shared" si="0"/>
        <v>54503844.399999999</v>
      </c>
      <c r="D14" s="106">
        <v>1</v>
      </c>
      <c r="E14" s="107">
        <v>4000000</v>
      </c>
      <c r="F14" s="107">
        <v>0</v>
      </c>
      <c r="G14" s="107">
        <v>0</v>
      </c>
      <c r="H14" s="107">
        <v>1</v>
      </c>
      <c r="I14" s="107">
        <v>22494794.399999999</v>
      </c>
      <c r="J14" s="107">
        <v>0</v>
      </c>
      <c r="K14" s="107">
        <v>0</v>
      </c>
      <c r="L14" s="107">
        <v>1</v>
      </c>
      <c r="M14" s="107">
        <v>3028444</v>
      </c>
      <c r="N14" s="107">
        <v>1</v>
      </c>
      <c r="O14" s="107">
        <v>24980606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  <c r="X14" s="107">
        <v>0</v>
      </c>
      <c r="Y14" s="107">
        <v>0</v>
      </c>
      <c r="Z14" s="107">
        <v>0</v>
      </c>
      <c r="AA14" s="107">
        <v>0</v>
      </c>
    </row>
    <row r="15" spans="1:27" x14ac:dyDescent="0.2">
      <c r="A15" s="104" t="s">
        <v>60</v>
      </c>
      <c r="B15" s="105">
        <f t="shared" si="0"/>
        <v>4</v>
      </c>
      <c r="C15" s="105">
        <f t="shared" si="0"/>
        <v>42597460</v>
      </c>
      <c r="D15" s="106">
        <v>0</v>
      </c>
      <c r="E15" s="107">
        <v>0</v>
      </c>
      <c r="F15" s="107">
        <v>1</v>
      </c>
      <c r="G15" s="107">
        <v>32809420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3</v>
      </c>
      <c r="Q15" s="107">
        <v>9788040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  <c r="X15" s="107">
        <v>0</v>
      </c>
      <c r="Y15" s="107">
        <v>0</v>
      </c>
      <c r="Z15" s="107">
        <v>0</v>
      </c>
      <c r="AA15" s="107">
        <v>0</v>
      </c>
    </row>
    <row r="16" spans="1:27" x14ac:dyDescent="0.2">
      <c r="A16" s="104" t="s">
        <v>94</v>
      </c>
      <c r="B16" s="105">
        <f t="shared" si="0"/>
        <v>5</v>
      </c>
      <c r="C16" s="105">
        <f t="shared" si="0"/>
        <v>284277265</v>
      </c>
      <c r="D16" s="106">
        <v>0</v>
      </c>
      <c r="E16" s="107">
        <v>0</v>
      </c>
      <c r="F16" s="107">
        <v>1</v>
      </c>
      <c r="G16" s="107">
        <v>19743767</v>
      </c>
      <c r="H16" s="107">
        <v>1</v>
      </c>
      <c r="I16" s="107">
        <v>150000000</v>
      </c>
      <c r="J16" s="107">
        <v>0</v>
      </c>
      <c r="K16" s="107">
        <v>0</v>
      </c>
      <c r="L16" s="107">
        <v>1</v>
      </c>
      <c r="M16" s="107">
        <v>2488297</v>
      </c>
      <c r="N16" s="107">
        <v>1</v>
      </c>
      <c r="O16" s="107">
        <v>24995203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  <c r="W16" s="107">
        <v>0</v>
      </c>
      <c r="X16" s="107">
        <v>0</v>
      </c>
      <c r="Y16" s="107">
        <v>0</v>
      </c>
      <c r="Z16" s="107">
        <v>1</v>
      </c>
      <c r="AA16" s="107">
        <v>87049998</v>
      </c>
    </row>
    <row r="17" spans="1:27" x14ac:dyDescent="0.2">
      <c r="A17" s="104" t="s">
        <v>96</v>
      </c>
      <c r="B17" s="105">
        <f t="shared" si="0"/>
        <v>9</v>
      </c>
      <c r="C17" s="105">
        <f t="shared" si="0"/>
        <v>269374357</v>
      </c>
      <c r="D17" s="106">
        <v>2</v>
      </c>
      <c r="E17" s="107">
        <v>8642996</v>
      </c>
      <c r="F17" s="107">
        <v>2</v>
      </c>
      <c r="G17" s="107">
        <v>77000000</v>
      </c>
      <c r="H17" s="107">
        <v>0</v>
      </c>
      <c r="I17" s="107">
        <v>0</v>
      </c>
      <c r="J17" s="107">
        <v>0</v>
      </c>
      <c r="K17" s="107">
        <v>0</v>
      </c>
      <c r="L17" s="107">
        <v>2</v>
      </c>
      <c r="M17" s="107">
        <v>37169220</v>
      </c>
      <c r="N17" s="107">
        <v>0</v>
      </c>
      <c r="O17" s="107">
        <v>0</v>
      </c>
      <c r="P17" s="107">
        <v>0</v>
      </c>
      <c r="Q17" s="107">
        <v>0</v>
      </c>
      <c r="R17" s="107">
        <v>0</v>
      </c>
      <c r="S17" s="107">
        <v>0</v>
      </c>
      <c r="T17" s="107">
        <v>0</v>
      </c>
      <c r="U17" s="107">
        <v>0</v>
      </c>
      <c r="V17" s="107">
        <v>1</v>
      </c>
      <c r="W17" s="107">
        <v>14000000</v>
      </c>
      <c r="X17" s="107">
        <v>1</v>
      </c>
      <c r="Y17" s="107">
        <v>120000000</v>
      </c>
      <c r="Z17" s="107">
        <v>1</v>
      </c>
      <c r="AA17" s="107">
        <v>12562141</v>
      </c>
    </row>
    <row r="18" spans="1:27" x14ac:dyDescent="0.2">
      <c r="A18" s="104" t="s">
        <v>97</v>
      </c>
      <c r="B18" s="105">
        <f t="shared" si="0"/>
        <v>4</v>
      </c>
      <c r="C18" s="105">
        <f t="shared" si="0"/>
        <v>67138125.799999997</v>
      </c>
      <c r="D18" s="106">
        <v>0</v>
      </c>
      <c r="E18" s="107">
        <v>0</v>
      </c>
      <c r="F18" s="107">
        <v>0</v>
      </c>
      <c r="G18" s="107">
        <v>0</v>
      </c>
      <c r="H18" s="107">
        <v>1</v>
      </c>
      <c r="I18" s="107">
        <v>31492225.800000001</v>
      </c>
      <c r="J18" s="107">
        <v>0</v>
      </c>
      <c r="K18" s="107">
        <v>0</v>
      </c>
      <c r="L18" s="107">
        <v>1</v>
      </c>
      <c r="M18" s="107">
        <v>2111000</v>
      </c>
      <c r="N18" s="107">
        <v>1</v>
      </c>
      <c r="O18" s="107">
        <v>19597700</v>
      </c>
      <c r="P18" s="107">
        <v>0</v>
      </c>
      <c r="Q18" s="107">
        <v>0</v>
      </c>
      <c r="R18" s="107">
        <v>0</v>
      </c>
      <c r="S18" s="107">
        <v>0</v>
      </c>
      <c r="T18" s="107">
        <v>0</v>
      </c>
      <c r="U18" s="107">
        <v>0</v>
      </c>
      <c r="V18" s="107">
        <v>1</v>
      </c>
      <c r="W18" s="107">
        <v>13937200</v>
      </c>
      <c r="X18" s="107">
        <v>0</v>
      </c>
      <c r="Y18" s="107">
        <v>0</v>
      </c>
      <c r="Z18" s="107">
        <v>0</v>
      </c>
      <c r="AA18" s="107">
        <v>0</v>
      </c>
    </row>
    <row r="19" spans="1:27" x14ac:dyDescent="0.2">
      <c r="A19" s="104" t="s">
        <v>98</v>
      </c>
      <c r="B19" s="105">
        <f t="shared" si="0"/>
        <v>6</v>
      </c>
      <c r="C19" s="105">
        <f t="shared" si="0"/>
        <v>127100950.90000001</v>
      </c>
      <c r="D19" s="106">
        <v>1</v>
      </c>
      <c r="E19" s="107">
        <v>4000000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1</v>
      </c>
      <c r="M19" s="107">
        <v>1874455</v>
      </c>
      <c r="N19" s="107">
        <v>2</v>
      </c>
      <c r="O19" s="107">
        <v>34937073</v>
      </c>
      <c r="P19" s="107">
        <v>0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7">
        <v>1</v>
      </c>
      <c r="W19" s="107">
        <v>14000000</v>
      </c>
      <c r="X19" s="107">
        <v>0</v>
      </c>
      <c r="Y19" s="107">
        <v>0</v>
      </c>
      <c r="Z19" s="107">
        <v>1</v>
      </c>
      <c r="AA19" s="107">
        <v>72289422.900000006</v>
      </c>
    </row>
    <row r="20" spans="1:27" x14ac:dyDescent="0.2">
      <c r="A20" s="104" t="s">
        <v>99</v>
      </c>
      <c r="B20" s="105">
        <f t="shared" si="0"/>
        <v>12</v>
      </c>
      <c r="C20" s="105">
        <f t="shared" si="0"/>
        <v>213977419.40000001</v>
      </c>
      <c r="D20" s="106">
        <v>1</v>
      </c>
      <c r="E20" s="107">
        <v>5500000</v>
      </c>
      <c r="F20" s="107">
        <v>4</v>
      </c>
      <c r="G20" s="107">
        <v>100866492</v>
      </c>
      <c r="H20" s="107">
        <v>2</v>
      </c>
      <c r="I20" s="107">
        <v>31459870.399999999</v>
      </c>
      <c r="J20" s="107">
        <v>0</v>
      </c>
      <c r="K20" s="107">
        <v>0</v>
      </c>
      <c r="L20" s="107">
        <v>3</v>
      </c>
      <c r="M20" s="107">
        <v>42515960</v>
      </c>
      <c r="N20" s="107">
        <v>1</v>
      </c>
      <c r="O20" s="107">
        <v>19900220</v>
      </c>
      <c r="P20" s="107">
        <v>0</v>
      </c>
      <c r="Q20" s="107">
        <v>0</v>
      </c>
      <c r="R20" s="107">
        <v>0</v>
      </c>
      <c r="S20" s="107">
        <v>0</v>
      </c>
      <c r="T20" s="107">
        <v>0</v>
      </c>
      <c r="U20" s="107">
        <v>0</v>
      </c>
      <c r="V20" s="107">
        <v>1</v>
      </c>
      <c r="W20" s="107">
        <v>13734877</v>
      </c>
      <c r="X20" s="107">
        <v>0</v>
      </c>
      <c r="Y20" s="107">
        <v>0</v>
      </c>
      <c r="Z20" s="107">
        <v>0</v>
      </c>
      <c r="AA20" s="107">
        <v>0</v>
      </c>
    </row>
    <row r="21" spans="1:27" x14ac:dyDescent="0.2">
      <c r="A21" s="109" t="s">
        <v>73</v>
      </c>
      <c r="B21" s="105">
        <f t="shared" si="0"/>
        <v>2</v>
      </c>
      <c r="C21" s="105">
        <f t="shared" si="0"/>
        <v>84263590</v>
      </c>
      <c r="D21" s="106">
        <v>0</v>
      </c>
      <c r="E21" s="107">
        <v>0</v>
      </c>
      <c r="F21" s="107">
        <v>1</v>
      </c>
      <c r="G21" s="107">
        <v>59968036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1</v>
      </c>
      <c r="O21" s="107">
        <v>24295554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  <c r="X21" s="107">
        <v>0</v>
      </c>
      <c r="Y21" s="107">
        <v>0</v>
      </c>
      <c r="Z21" s="107">
        <v>0</v>
      </c>
      <c r="AA21" s="107">
        <v>0</v>
      </c>
    </row>
    <row r="22" spans="1:27" x14ac:dyDescent="0.2">
      <c r="A22" s="109" t="s">
        <v>72</v>
      </c>
      <c r="B22" s="105">
        <f t="shared" si="0"/>
        <v>5</v>
      </c>
      <c r="C22" s="105">
        <f t="shared" si="0"/>
        <v>97572077</v>
      </c>
      <c r="D22" s="106">
        <v>1</v>
      </c>
      <c r="E22" s="107">
        <v>3599997</v>
      </c>
      <c r="F22" s="107">
        <v>2</v>
      </c>
      <c r="G22" s="107">
        <v>59975426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1</v>
      </c>
      <c r="O22" s="107">
        <v>19996654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1</v>
      </c>
      <c r="W22" s="107">
        <v>14000000</v>
      </c>
      <c r="X22" s="107">
        <v>0</v>
      </c>
      <c r="Y22" s="107">
        <v>0</v>
      </c>
      <c r="Z22" s="107">
        <v>0</v>
      </c>
      <c r="AA22" s="107">
        <v>0</v>
      </c>
    </row>
    <row r="23" spans="1:27" x14ac:dyDescent="0.2">
      <c r="A23" s="109" t="s">
        <v>131</v>
      </c>
      <c r="B23" s="105">
        <f t="shared" si="0"/>
        <v>6</v>
      </c>
      <c r="C23" s="105">
        <f t="shared" si="0"/>
        <v>50815840</v>
      </c>
      <c r="D23" s="106">
        <v>3</v>
      </c>
      <c r="E23" s="107">
        <v>15709990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3</v>
      </c>
      <c r="M23" s="107">
        <v>35105850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0</v>
      </c>
      <c r="AA23" s="107">
        <v>0</v>
      </c>
    </row>
    <row r="24" spans="1:27" x14ac:dyDescent="0.2">
      <c r="A24" s="94"/>
    </row>
    <row r="25" spans="1:27" s="110" customFormat="1" ht="10.5" x14ac:dyDescent="0.25">
      <c r="A25" s="110" t="s">
        <v>153</v>
      </c>
    </row>
    <row r="26" spans="1:27" s="110" customFormat="1" ht="10.5" x14ac:dyDescent="0.25">
      <c r="A26" s="110" t="s">
        <v>154</v>
      </c>
    </row>
    <row r="27" spans="1:27" s="110" customFormat="1" ht="10.5" x14ac:dyDescent="0.25">
      <c r="A27" s="110" t="s">
        <v>155</v>
      </c>
    </row>
    <row r="28" spans="1:27" s="110" customFormat="1" ht="15" x14ac:dyDescent="0.25">
      <c r="A28" s="111" t="s">
        <v>156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89"/>
      <c r="L28" s="89"/>
      <c r="M28" s="89"/>
      <c r="N28" s="89"/>
      <c r="O28" s="89"/>
      <c r="P28" s="89"/>
      <c r="Q28" s="89"/>
    </row>
    <row r="29" spans="1:27" s="110" customFormat="1" ht="10.5" x14ac:dyDescent="0.25">
      <c r="A29" s="110" t="s">
        <v>157</v>
      </c>
    </row>
    <row r="30" spans="1:27" s="110" customFormat="1" ht="10.5" x14ac:dyDescent="0.25">
      <c r="A30" s="112" t="s">
        <v>158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27" x14ac:dyDescent="0.2">
      <c r="A31" s="113" t="s">
        <v>122</v>
      </c>
      <c r="B31" s="114"/>
      <c r="C31" s="114"/>
      <c r="D31" s="114"/>
      <c r="E31" s="114"/>
      <c r="F31" s="114"/>
      <c r="G31" s="1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1A6F-3B98-4E54-952B-237618DCF876}">
  <dimension ref="A2:Z30"/>
  <sheetViews>
    <sheetView workbookViewId="0">
      <selection activeCell="C13" sqref="C13"/>
    </sheetView>
  </sheetViews>
  <sheetFormatPr baseColWidth="10" defaultColWidth="9.140625" defaultRowHeight="10.5" x14ac:dyDescent="0.25"/>
  <cols>
    <col min="1" max="1" width="17" style="116" customWidth="1"/>
    <col min="2" max="2" width="17.140625" style="116" customWidth="1"/>
    <col min="3" max="3" width="15.85546875" style="116" bestFit="1" customWidth="1"/>
    <col min="4" max="4" width="22.5703125" style="116" bestFit="1" customWidth="1"/>
    <col min="5" max="5" width="15.85546875" style="116" bestFit="1" customWidth="1"/>
    <col min="6" max="6" width="22.5703125" style="116" bestFit="1" customWidth="1"/>
    <col min="7" max="7" width="15.85546875" style="116" bestFit="1" customWidth="1"/>
    <col min="8" max="8" width="22.5703125" style="116" bestFit="1" customWidth="1"/>
    <col min="9" max="9" width="15.85546875" style="116" bestFit="1" customWidth="1"/>
    <col min="10" max="10" width="22.5703125" style="116" bestFit="1" customWidth="1"/>
    <col min="11" max="11" width="15.85546875" style="116" bestFit="1" customWidth="1"/>
    <col min="12" max="12" width="22.5703125" style="116" bestFit="1" customWidth="1"/>
    <col min="13" max="13" width="15.85546875" style="116" bestFit="1" customWidth="1"/>
    <col min="14" max="14" width="22.5703125" style="116" bestFit="1" customWidth="1"/>
    <col min="15" max="15" width="15.85546875" style="116" bestFit="1" customWidth="1"/>
    <col min="16" max="16" width="22.5703125" style="116" bestFit="1" customWidth="1"/>
    <col min="17" max="17" width="15.85546875" style="116" bestFit="1" customWidth="1"/>
    <col min="18" max="18" width="22.5703125" style="116" bestFit="1" customWidth="1"/>
    <col min="19" max="19" width="15.85546875" style="116" bestFit="1" customWidth="1"/>
    <col min="20" max="20" width="22.5703125" style="116" bestFit="1" customWidth="1"/>
    <col min="21" max="21" width="15.85546875" style="116" bestFit="1" customWidth="1"/>
    <col min="22" max="22" width="22.5703125" style="116" bestFit="1" customWidth="1"/>
    <col min="23" max="23" width="10.28515625" style="116" bestFit="1" customWidth="1"/>
    <col min="24" max="24" width="14.7109375" style="116" bestFit="1" customWidth="1"/>
    <col min="25" max="25" width="10.28515625" style="116" bestFit="1" customWidth="1"/>
    <col min="26" max="26" width="14.7109375" style="116" bestFit="1" customWidth="1"/>
    <col min="27" max="16384" width="9.140625" style="116"/>
  </cols>
  <sheetData>
    <row r="2" spans="1:26" ht="11.25" x14ac:dyDescent="0.25">
      <c r="B2" s="117" t="s">
        <v>78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8"/>
      <c r="X2" s="118"/>
      <c r="Y2" s="118"/>
      <c r="Z2" s="118"/>
    </row>
    <row r="3" spans="1:26" x14ac:dyDescent="0.25">
      <c r="B3" s="119"/>
    </row>
    <row r="4" spans="1:26" ht="42" x14ac:dyDescent="0.25">
      <c r="A4" s="120"/>
      <c r="B4" s="121" t="s">
        <v>102</v>
      </c>
      <c r="C4" s="122" t="s">
        <v>9</v>
      </c>
      <c r="D4" s="123"/>
      <c r="E4" s="124" t="s">
        <v>159</v>
      </c>
      <c r="F4" s="125"/>
      <c r="G4" s="124" t="s">
        <v>103</v>
      </c>
      <c r="H4" s="126"/>
      <c r="I4" s="127" t="s">
        <v>160</v>
      </c>
      <c r="J4" s="128"/>
      <c r="K4" s="127" t="s">
        <v>161</v>
      </c>
      <c r="L4" s="128"/>
      <c r="M4" s="124" t="s">
        <v>162</v>
      </c>
      <c r="N4" s="126"/>
      <c r="O4" s="124" t="s">
        <v>163</v>
      </c>
      <c r="P4" s="126"/>
      <c r="Q4" s="124" t="s">
        <v>164</v>
      </c>
      <c r="R4" s="126"/>
      <c r="S4" s="127" t="s">
        <v>165</v>
      </c>
      <c r="T4" s="128"/>
      <c r="U4" s="127" t="s">
        <v>166</v>
      </c>
      <c r="V4" s="128"/>
    </row>
    <row r="5" spans="1:26" ht="12.75" x14ac:dyDescent="0.25">
      <c r="A5" s="120"/>
      <c r="B5" s="129"/>
      <c r="C5" s="130" t="s">
        <v>83</v>
      </c>
      <c r="D5" s="131" t="s">
        <v>167</v>
      </c>
      <c r="E5" s="132" t="s">
        <v>83</v>
      </c>
      <c r="F5" s="131" t="s">
        <v>167</v>
      </c>
      <c r="G5" s="132" t="s">
        <v>83</v>
      </c>
      <c r="H5" s="131" t="s">
        <v>167</v>
      </c>
      <c r="I5" s="132" t="s">
        <v>83</v>
      </c>
      <c r="J5" s="131" t="s">
        <v>167</v>
      </c>
      <c r="K5" s="132" t="s">
        <v>83</v>
      </c>
      <c r="L5" s="131" t="s">
        <v>167</v>
      </c>
      <c r="M5" s="132" t="s">
        <v>83</v>
      </c>
      <c r="N5" s="131" t="s">
        <v>167</v>
      </c>
      <c r="O5" s="132" t="s">
        <v>83</v>
      </c>
      <c r="P5" s="131" t="s">
        <v>167</v>
      </c>
      <c r="Q5" s="132" t="s">
        <v>83</v>
      </c>
      <c r="R5" s="131" t="s">
        <v>167</v>
      </c>
      <c r="S5" s="132" t="s">
        <v>83</v>
      </c>
      <c r="T5" s="131" t="s">
        <v>167</v>
      </c>
      <c r="U5" s="132" t="s">
        <v>83</v>
      </c>
      <c r="V5" s="131" t="s">
        <v>167</v>
      </c>
    </row>
    <row r="6" spans="1:26" ht="12.75" x14ac:dyDescent="0.25">
      <c r="A6" s="120"/>
      <c r="B6" s="133" t="s">
        <v>100</v>
      </c>
      <c r="C6" s="134">
        <f t="shared" ref="C6:V6" si="0">SUM(C7:C23)</f>
        <v>440</v>
      </c>
      <c r="D6" s="134">
        <f t="shared" si="0"/>
        <v>6460751226.1499996</v>
      </c>
      <c r="E6" s="135">
        <f t="shared" si="0"/>
        <v>86</v>
      </c>
      <c r="F6" s="135">
        <f t="shared" si="0"/>
        <v>699989706.0999999</v>
      </c>
      <c r="G6" s="135">
        <f t="shared" si="0"/>
        <v>128</v>
      </c>
      <c r="H6" s="135">
        <f t="shared" si="0"/>
        <v>1078422277</v>
      </c>
      <c r="I6" s="135">
        <f t="shared" si="0"/>
        <v>19</v>
      </c>
      <c r="J6" s="135">
        <f t="shared" si="0"/>
        <v>348863163</v>
      </c>
      <c r="K6" s="135">
        <f t="shared" si="0"/>
        <v>15</v>
      </c>
      <c r="L6" s="135">
        <f t="shared" si="0"/>
        <v>308094770.05000001</v>
      </c>
      <c r="M6" s="135">
        <f t="shared" si="0"/>
        <v>21</v>
      </c>
      <c r="N6" s="135">
        <f t="shared" si="0"/>
        <v>343342679</v>
      </c>
      <c r="O6" s="135">
        <f t="shared" si="0"/>
        <v>25</v>
      </c>
      <c r="P6" s="135">
        <f t="shared" si="0"/>
        <v>386055177</v>
      </c>
      <c r="Q6" s="135">
        <f t="shared" si="0"/>
        <v>59</v>
      </c>
      <c r="R6" s="135">
        <f t="shared" si="0"/>
        <v>1067237076</v>
      </c>
      <c r="S6" s="135">
        <f t="shared" si="0"/>
        <v>74</v>
      </c>
      <c r="T6" s="135">
        <f t="shared" si="0"/>
        <v>2062853024</v>
      </c>
      <c r="U6" s="135">
        <f t="shared" si="0"/>
        <v>13</v>
      </c>
      <c r="V6" s="135">
        <f t="shared" si="0"/>
        <v>165893354</v>
      </c>
    </row>
    <row r="7" spans="1:26" ht="12.75" x14ac:dyDescent="0.25">
      <c r="A7" s="136">
        <f t="shared" ref="A7:A22" si="1">D7/$D$6</f>
        <v>5.4793943863236582E-3</v>
      </c>
      <c r="B7" s="137" t="s">
        <v>71</v>
      </c>
      <c r="C7" s="134">
        <f t="shared" ref="C7:D23" si="2">SUM(E7,G7,I7,K7,M7,O7,Q7,S7,U7)</f>
        <v>3</v>
      </c>
      <c r="D7" s="134">
        <f t="shared" si="2"/>
        <v>35401004</v>
      </c>
      <c r="E7" s="138">
        <v>2</v>
      </c>
      <c r="F7" s="138">
        <v>20573800</v>
      </c>
      <c r="G7" s="139">
        <v>1</v>
      </c>
      <c r="H7" s="139">
        <v>14827204</v>
      </c>
      <c r="I7" s="139">
        <v>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39">
        <v>0</v>
      </c>
    </row>
    <row r="8" spans="1:26" ht="12.75" x14ac:dyDescent="0.25">
      <c r="A8" s="136">
        <f t="shared" si="1"/>
        <v>7.7046738463667792E-3</v>
      </c>
      <c r="B8" s="137" t="s">
        <v>61</v>
      </c>
      <c r="C8" s="134">
        <f t="shared" si="2"/>
        <v>1</v>
      </c>
      <c r="D8" s="134">
        <f t="shared" si="2"/>
        <v>49777981</v>
      </c>
      <c r="E8" s="138">
        <v>0</v>
      </c>
      <c r="F8" s="138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1</v>
      </c>
      <c r="T8" s="139">
        <v>49777981</v>
      </c>
      <c r="U8" s="139">
        <v>0</v>
      </c>
      <c r="V8" s="139">
        <v>0</v>
      </c>
    </row>
    <row r="9" spans="1:26" ht="12.75" x14ac:dyDescent="0.25">
      <c r="A9" s="136">
        <f t="shared" si="1"/>
        <v>2.0393014277770467E-2</v>
      </c>
      <c r="B9" s="137" t="s">
        <v>65</v>
      </c>
      <c r="C9" s="134">
        <f t="shared" si="2"/>
        <v>5</v>
      </c>
      <c r="D9" s="134">
        <f t="shared" si="2"/>
        <v>131754192</v>
      </c>
      <c r="E9" s="138">
        <v>1</v>
      </c>
      <c r="F9" s="138">
        <v>18766440</v>
      </c>
      <c r="G9" s="139">
        <v>1</v>
      </c>
      <c r="H9" s="139">
        <v>8438400</v>
      </c>
      <c r="I9" s="139">
        <v>0</v>
      </c>
      <c r="J9" s="139">
        <v>0</v>
      </c>
      <c r="K9" s="139">
        <v>1</v>
      </c>
      <c r="L9" s="139">
        <v>28277352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2</v>
      </c>
      <c r="T9" s="139">
        <v>76272000</v>
      </c>
      <c r="U9" s="139">
        <v>0</v>
      </c>
      <c r="V9" s="139">
        <v>0</v>
      </c>
    </row>
    <row r="10" spans="1:26" ht="12.75" x14ac:dyDescent="0.25">
      <c r="A10" s="136">
        <f t="shared" si="1"/>
        <v>1.0299679970753768E-2</v>
      </c>
      <c r="B10" s="137" t="s">
        <v>70</v>
      </c>
      <c r="C10" s="134">
        <f t="shared" si="2"/>
        <v>3</v>
      </c>
      <c r="D10" s="134">
        <f t="shared" si="2"/>
        <v>66543670</v>
      </c>
      <c r="E10" s="138">
        <v>0</v>
      </c>
      <c r="F10" s="138">
        <v>0</v>
      </c>
      <c r="G10" s="139">
        <v>1</v>
      </c>
      <c r="H10" s="139">
        <v>17497309</v>
      </c>
      <c r="I10" s="139">
        <v>0</v>
      </c>
      <c r="J10" s="139">
        <v>0</v>
      </c>
      <c r="K10" s="139">
        <v>0</v>
      </c>
      <c r="L10" s="139">
        <v>0</v>
      </c>
      <c r="M10" s="139">
        <v>1</v>
      </c>
      <c r="N10" s="139">
        <v>30350840</v>
      </c>
      <c r="O10" s="139">
        <v>0</v>
      </c>
      <c r="P10" s="139">
        <v>0</v>
      </c>
      <c r="Q10" s="139">
        <v>1</v>
      </c>
      <c r="R10" s="139">
        <v>18695521</v>
      </c>
      <c r="S10" s="139">
        <v>0</v>
      </c>
      <c r="T10" s="139">
        <v>0</v>
      </c>
      <c r="U10" s="139">
        <v>0</v>
      </c>
      <c r="V10" s="139">
        <v>0</v>
      </c>
    </row>
    <row r="11" spans="1:26" ht="12.75" x14ac:dyDescent="0.25">
      <c r="A11" s="136">
        <f t="shared" si="1"/>
        <v>4.9060039445115913E-3</v>
      </c>
      <c r="B11" s="137" t="s">
        <v>66</v>
      </c>
      <c r="C11" s="134">
        <f t="shared" si="2"/>
        <v>3</v>
      </c>
      <c r="D11" s="134">
        <f t="shared" si="2"/>
        <v>31696471</v>
      </c>
      <c r="E11" s="138">
        <v>1</v>
      </c>
      <c r="F11" s="138">
        <v>6701315</v>
      </c>
      <c r="G11" s="139">
        <v>0</v>
      </c>
      <c r="H11" s="139">
        <v>0</v>
      </c>
      <c r="I11" s="139">
        <v>0</v>
      </c>
      <c r="J11" s="139">
        <v>0</v>
      </c>
      <c r="K11" s="139">
        <v>1</v>
      </c>
      <c r="L11" s="139">
        <v>8147767</v>
      </c>
      <c r="M11" s="139">
        <v>0</v>
      </c>
      <c r="N11" s="139">
        <v>0</v>
      </c>
      <c r="O11" s="139">
        <v>0</v>
      </c>
      <c r="P11" s="139">
        <v>0</v>
      </c>
      <c r="Q11" s="139">
        <v>1</v>
      </c>
      <c r="R11" s="139">
        <v>16847389</v>
      </c>
      <c r="S11" s="139">
        <v>0</v>
      </c>
      <c r="T11" s="139">
        <v>0</v>
      </c>
      <c r="U11" s="139">
        <v>0</v>
      </c>
      <c r="V11" s="139">
        <v>0</v>
      </c>
    </row>
    <row r="12" spans="1:26" ht="12.75" x14ac:dyDescent="0.25">
      <c r="A12" s="136">
        <f t="shared" si="1"/>
        <v>0.10522031698860169</v>
      </c>
      <c r="B12" s="137" t="s">
        <v>67</v>
      </c>
      <c r="C12" s="134">
        <f t="shared" si="2"/>
        <v>54</v>
      </c>
      <c r="D12" s="134">
        <f t="shared" si="2"/>
        <v>679802292</v>
      </c>
      <c r="E12" s="138">
        <v>9</v>
      </c>
      <c r="F12" s="138">
        <v>64601060</v>
      </c>
      <c r="G12" s="139">
        <v>20</v>
      </c>
      <c r="H12" s="139">
        <v>99799020</v>
      </c>
      <c r="I12" s="139">
        <v>2</v>
      </c>
      <c r="J12" s="139">
        <v>39321759</v>
      </c>
      <c r="K12" s="139">
        <v>2</v>
      </c>
      <c r="L12" s="139">
        <v>44466664</v>
      </c>
      <c r="M12" s="139">
        <v>1</v>
      </c>
      <c r="N12" s="139">
        <v>11718162</v>
      </c>
      <c r="O12" s="139">
        <v>5</v>
      </c>
      <c r="P12" s="139">
        <v>76138121</v>
      </c>
      <c r="Q12" s="139">
        <v>6</v>
      </c>
      <c r="R12" s="139">
        <v>170746799</v>
      </c>
      <c r="S12" s="139">
        <v>5</v>
      </c>
      <c r="T12" s="139">
        <v>114610686</v>
      </c>
      <c r="U12" s="139">
        <v>4</v>
      </c>
      <c r="V12" s="139">
        <v>58400021</v>
      </c>
    </row>
    <row r="13" spans="1:26" ht="12.75" x14ac:dyDescent="0.25">
      <c r="A13" s="136">
        <f>D13/$D$6</f>
        <v>0.64030532106019122</v>
      </c>
      <c r="B13" s="137" t="s">
        <v>64</v>
      </c>
      <c r="C13" s="134">
        <f t="shared" si="2"/>
        <v>267</v>
      </c>
      <c r="D13" s="134">
        <f t="shared" si="2"/>
        <v>4136853388.1499996</v>
      </c>
      <c r="E13" s="138">
        <v>53</v>
      </c>
      <c r="F13" s="138">
        <v>426602405.09999996</v>
      </c>
      <c r="G13" s="139">
        <v>69</v>
      </c>
      <c r="H13" s="139">
        <v>595130670</v>
      </c>
      <c r="I13" s="139">
        <v>9</v>
      </c>
      <c r="J13" s="139">
        <v>187618156</v>
      </c>
      <c r="K13" s="139">
        <v>4</v>
      </c>
      <c r="L13" s="139">
        <v>120483585.05</v>
      </c>
      <c r="M13" s="139">
        <v>12</v>
      </c>
      <c r="N13" s="139">
        <v>217204769</v>
      </c>
      <c r="O13" s="139">
        <v>16</v>
      </c>
      <c r="P13" s="139">
        <v>240705182</v>
      </c>
      <c r="Q13" s="139">
        <v>45</v>
      </c>
      <c r="R13" s="139">
        <v>743377637</v>
      </c>
      <c r="S13" s="139">
        <v>54</v>
      </c>
      <c r="T13" s="139">
        <v>1541060675</v>
      </c>
      <c r="U13" s="139">
        <v>5</v>
      </c>
      <c r="V13" s="139">
        <v>64670309</v>
      </c>
    </row>
    <row r="14" spans="1:26" ht="12.75" x14ac:dyDescent="0.25">
      <c r="A14" s="136">
        <f t="shared" si="1"/>
        <v>1.3232726196601444E-2</v>
      </c>
      <c r="B14" s="137" t="s">
        <v>68</v>
      </c>
      <c r="C14" s="134">
        <f t="shared" si="2"/>
        <v>6</v>
      </c>
      <c r="D14" s="134">
        <f t="shared" si="2"/>
        <v>85493352</v>
      </c>
      <c r="E14" s="138">
        <v>0</v>
      </c>
      <c r="F14" s="138">
        <v>0</v>
      </c>
      <c r="G14" s="139">
        <v>1</v>
      </c>
      <c r="H14" s="139">
        <v>9176010</v>
      </c>
      <c r="I14" s="139">
        <v>0</v>
      </c>
      <c r="J14" s="139">
        <v>0</v>
      </c>
      <c r="K14" s="139">
        <v>1</v>
      </c>
      <c r="L14" s="139">
        <v>17474499</v>
      </c>
      <c r="M14" s="139">
        <v>2</v>
      </c>
      <c r="N14" s="139">
        <v>33420178</v>
      </c>
      <c r="O14" s="139">
        <v>1</v>
      </c>
      <c r="P14" s="139">
        <v>13388118</v>
      </c>
      <c r="Q14" s="139">
        <v>0</v>
      </c>
      <c r="R14" s="139">
        <v>0</v>
      </c>
      <c r="S14" s="139">
        <v>0</v>
      </c>
      <c r="T14" s="139">
        <v>0</v>
      </c>
      <c r="U14" s="139">
        <v>1</v>
      </c>
      <c r="V14" s="139">
        <v>12034547</v>
      </c>
    </row>
    <row r="15" spans="1:26" ht="12.75" x14ac:dyDescent="0.25">
      <c r="A15" s="136">
        <f t="shared" si="1"/>
        <v>1.6969619965592306E-2</v>
      </c>
      <c r="B15" s="137" t="s">
        <v>60</v>
      </c>
      <c r="C15" s="134">
        <f t="shared" si="2"/>
        <v>12</v>
      </c>
      <c r="D15" s="134">
        <f t="shared" si="2"/>
        <v>109636493</v>
      </c>
      <c r="E15" s="138">
        <v>4</v>
      </c>
      <c r="F15" s="138">
        <v>23462948</v>
      </c>
      <c r="G15" s="139">
        <v>3</v>
      </c>
      <c r="H15" s="139">
        <v>35587156</v>
      </c>
      <c r="I15" s="139">
        <v>0</v>
      </c>
      <c r="J15" s="139">
        <v>0</v>
      </c>
      <c r="K15" s="139">
        <v>2</v>
      </c>
      <c r="L15" s="139">
        <v>12278689</v>
      </c>
      <c r="M15" s="139">
        <v>2</v>
      </c>
      <c r="N15" s="139">
        <v>23317120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1</v>
      </c>
      <c r="V15" s="139">
        <v>14990580</v>
      </c>
    </row>
    <row r="16" spans="1:26" ht="12.75" x14ac:dyDescent="0.25">
      <c r="A16" s="136">
        <f t="shared" si="1"/>
        <v>3.509273025129417E-3</v>
      </c>
      <c r="B16" s="137" t="s">
        <v>94</v>
      </c>
      <c r="C16" s="134">
        <f t="shared" si="2"/>
        <v>3</v>
      </c>
      <c r="D16" s="134">
        <f t="shared" si="2"/>
        <v>22672540</v>
      </c>
      <c r="E16" s="138">
        <v>0</v>
      </c>
      <c r="F16" s="138">
        <v>0</v>
      </c>
      <c r="G16" s="139">
        <v>1</v>
      </c>
      <c r="H16" s="139">
        <v>5600000</v>
      </c>
      <c r="I16" s="139">
        <v>0</v>
      </c>
      <c r="J16" s="139">
        <v>0</v>
      </c>
      <c r="K16" s="139">
        <v>1</v>
      </c>
      <c r="L16" s="139">
        <v>3072540</v>
      </c>
      <c r="M16" s="139">
        <v>1</v>
      </c>
      <c r="N16" s="139">
        <v>14000000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</row>
    <row r="17" spans="1:26" ht="12.75" x14ac:dyDescent="0.25">
      <c r="A17" s="136">
        <f t="shared" si="1"/>
        <v>4.5235243669048637E-2</v>
      </c>
      <c r="B17" s="137" t="s">
        <v>96</v>
      </c>
      <c r="C17" s="134">
        <f t="shared" si="2"/>
        <v>20</v>
      </c>
      <c r="D17" s="134">
        <f t="shared" si="2"/>
        <v>292253656</v>
      </c>
      <c r="E17" s="138">
        <v>3</v>
      </c>
      <c r="F17" s="138">
        <v>18191067</v>
      </c>
      <c r="G17" s="139">
        <v>5</v>
      </c>
      <c r="H17" s="139">
        <v>38183540</v>
      </c>
      <c r="I17" s="139">
        <v>2</v>
      </c>
      <c r="J17" s="139">
        <v>27062369</v>
      </c>
      <c r="K17" s="139">
        <v>1</v>
      </c>
      <c r="L17" s="139">
        <v>49677468</v>
      </c>
      <c r="M17" s="139">
        <v>1</v>
      </c>
      <c r="N17" s="139">
        <v>6705000</v>
      </c>
      <c r="O17" s="139">
        <v>2</v>
      </c>
      <c r="P17" s="139">
        <v>30903456</v>
      </c>
      <c r="Q17" s="139">
        <v>3</v>
      </c>
      <c r="R17" s="139">
        <v>66675915</v>
      </c>
      <c r="S17" s="139">
        <v>2</v>
      </c>
      <c r="T17" s="139">
        <v>46729799</v>
      </c>
      <c r="U17" s="139">
        <v>1</v>
      </c>
      <c r="V17" s="139">
        <v>8125042</v>
      </c>
    </row>
    <row r="18" spans="1:26" ht="12.75" x14ac:dyDescent="0.25">
      <c r="A18" s="136">
        <f t="shared" si="1"/>
        <v>2.2313810105625779E-2</v>
      </c>
      <c r="B18" s="137" t="s">
        <v>97</v>
      </c>
      <c r="C18" s="134">
        <f t="shared" si="2"/>
        <v>11</v>
      </c>
      <c r="D18" s="134">
        <f t="shared" si="2"/>
        <v>144163976</v>
      </c>
      <c r="E18" s="138">
        <v>3</v>
      </c>
      <c r="F18" s="138">
        <v>53079676</v>
      </c>
      <c r="G18" s="139">
        <v>5</v>
      </c>
      <c r="H18" s="139">
        <v>48807390</v>
      </c>
      <c r="I18" s="139">
        <v>0</v>
      </c>
      <c r="J18" s="139">
        <v>0</v>
      </c>
      <c r="K18" s="139">
        <v>0</v>
      </c>
      <c r="L18" s="139">
        <v>0</v>
      </c>
      <c r="M18" s="139">
        <v>1</v>
      </c>
      <c r="N18" s="139">
        <v>6626610</v>
      </c>
      <c r="O18" s="139">
        <v>1</v>
      </c>
      <c r="P18" s="139">
        <v>24920300</v>
      </c>
      <c r="Q18" s="139">
        <v>0</v>
      </c>
      <c r="R18" s="139">
        <v>0</v>
      </c>
      <c r="S18" s="139">
        <v>1</v>
      </c>
      <c r="T18" s="139">
        <v>10730000</v>
      </c>
      <c r="U18" s="139">
        <v>0</v>
      </c>
      <c r="V18" s="139">
        <v>0</v>
      </c>
    </row>
    <row r="19" spans="1:26" ht="12.75" x14ac:dyDescent="0.25">
      <c r="A19" s="136">
        <f t="shared" si="1"/>
        <v>1.8788561538893359E-2</v>
      </c>
      <c r="B19" s="137" t="s">
        <v>98</v>
      </c>
      <c r="C19" s="134">
        <f t="shared" si="2"/>
        <v>11</v>
      </c>
      <c r="D19" s="134">
        <f t="shared" si="2"/>
        <v>121388222</v>
      </c>
      <c r="E19" s="138">
        <v>2</v>
      </c>
      <c r="F19" s="138">
        <v>32403652</v>
      </c>
      <c r="G19" s="139">
        <v>5</v>
      </c>
      <c r="H19" s="139">
        <v>29840946</v>
      </c>
      <c r="I19" s="139">
        <v>3</v>
      </c>
      <c r="J19" s="139">
        <v>42086328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1</v>
      </c>
      <c r="T19" s="139">
        <v>17057296</v>
      </c>
      <c r="U19" s="139">
        <v>0</v>
      </c>
      <c r="V19" s="139">
        <v>0</v>
      </c>
    </row>
    <row r="20" spans="1:26" ht="12.75" x14ac:dyDescent="0.25">
      <c r="A20" s="136">
        <f t="shared" si="1"/>
        <v>1.3678971362075498E-2</v>
      </c>
      <c r="B20" s="137" t="s">
        <v>99</v>
      </c>
      <c r="C20" s="134">
        <f t="shared" si="2"/>
        <v>9</v>
      </c>
      <c r="D20" s="134">
        <f t="shared" si="2"/>
        <v>88376431</v>
      </c>
      <c r="E20" s="138">
        <v>2</v>
      </c>
      <c r="F20" s="138">
        <v>10213844</v>
      </c>
      <c r="G20" s="139">
        <v>2</v>
      </c>
      <c r="H20" s="139">
        <v>6205950</v>
      </c>
      <c r="I20" s="139">
        <v>2</v>
      </c>
      <c r="J20" s="139">
        <v>32901796</v>
      </c>
      <c r="K20" s="139">
        <v>1</v>
      </c>
      <c r="L20" s="139">
        <v>6382636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1</v>
      </c>
      <c r="T20" s="139">
        <v>24999350</v>
      </c>
      <c r="U20" s="139">
        <v>1</v>
      </c>
      <c r="V20" s="139">
        <v>7672855</v>
      </c>
    </row>
    <row r="21" spans="1:26" x14ac:dyDescent="0.25">
      <c r="A21" s="140">
        <f t="shared" si="1"/>
        <v>4.3689745993857982E-3</v>
      </c>
      <c r="B21" s="137" t="s">
        <v>73</v>
      </c>
      <c r="C21" s="134">
        <f t="shared" si="2"/>
        <v>3</v>
      </c>
      <c r="D21" s="134">
        <f t="shared" si="2"/>
        <v>28226858</v>
      </c>
      <c r="E21" s="138">
        <v>0</v>
      </c>
      <c r="F21" s="138">
        <v>0</v>
      </c>
      <c r="G21" s="139">
        <v>2</v>
      </c>
      <c r="H21" s="139">
        <v>10393288</v>
      </c>
      <c r="I21" s="139">
        <v>0</v>
      </c>
      <c r="J21" s="139">
        <v>0</v>
      </c>
      <c r="K21" s="139">
        <v>1</v>
      </c>
      <c r="L21" s="139">
        <v>17833570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</row>
    <row r="22" spans="1:26" x14ac:dyDescent="0.25">
      <c r="A22" s="140">
        <f t="shared" si="1"/>
        <v>1.4586389059304115E-2</v>
      </c>
      <c r="B22" s="141" t="s">
        <v>72</v>
      </c>
      <c r="C22" s="134">
        <f t="shared" si="2"/>
        <v>5</v>
      </c>
      <c r="D22" s="134">
        <f t="shared" si="2"/>
        <v>94239031</v>
      </c>
      <c r="E22" s="138">
        <v>0</v>
      </c>
      <c r="F22" s="138">
        <v>0</v>
      </c>
      <c r="G22" s="139">
        <v>3</v>
      </c>
      <c r="H22" s="139">
        <v>20145782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2</v>
      </c>
      <c r="T22" s="139">
        <v>74093249</v>
      </c>
      <c r="U22" s="139">
        <v>0</v>
      </c>
      <c r="V22" s="139">
        <v>0</v>
      </c>
    </row>
    <row r="23" spans="1:26" ht="11.25" x14ac:dyDescent="0.25">
      <c r="B23" s="137" t="s">
        <v>168</v>
      </c>
      <c r="C23" s="134">
        <f t="shared" si="2"/>
        <v>24</v>
      </c>
      <c r="D23" s="134">
        <f t="shared" si="2"/>
        <v>342471669</v>
      </c>
      <c r="E23" s="138">
        <v>6</v>
      </c>
      <c r="F23" s="138">
        <v>25393499</v>
      </c>
      <c r="G23" s="139">
        <v>9</v>
      </c>
      <c r="H23" s="139">
        <v>138789612</v>
      </c>
      <c r="I23" s="139">
        <v>1</v>
      </c>
      <c r="J23" s="139">
        <v>19872755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3</v>
      </c>
      <c r="R23" s="139">
        <v>50893815</v>
      </c>
      <c r="S23" s="139">
        <v>5</v>
      </c>
      <c r="T23" s="139">
        <v>107521988</v>
      </c>
      <c r="U23" s="139">
        <v>0</v>
      </c>
      <c r="V23" s="139">
        <v>0</v>
      </c>
    </row>
    <row r="24" spans="1:26" x14ac:dyDescent="0.25">
      <c r="B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</row>
    <row r="25" spans="1:26" x14ac:dyDescent="0.25">
      <c r="B25" s="119" t="s">
        <v>169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3"/>
      <c r="R25" s="143"/>
      <c r="S25" s="143"/>
      <c r="T25" s="143"/>
      <c r="U25" s="143"/>
      <c r="V25" s="143"/>
      <c r="W25" s="117"/>
      <c r="X25" s="117"/>
      <c r="Y25" s="117"/>
      <c r="Z25" s="117"/>
    </row>
    <row r="26" spans="1:26" x14ac:dyDescent="0.25">
      <c r="B26" s="117" t="s">
        <v>170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43"/>
      <c r="R26" s="143"/>
      <c r="S26" s="143"/>
      <c r="T26" s="143"/>
      <c r="U26" s="143"/>
      <c r="V26" s="143"/>
      <c r="W26" s="117"/>
      <c r="X26" s="117"/>
      <c r="Y26" s="117"/>
      <c r="Z26" s="117"/>
    </row>
    <row r="27" spans="1:26" x14ac:dyDescent="0.25">
      <c r="B27" s="142" t="s">
        <v>171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4"/>
      <c r="Q27" s="143"/>
      <c r="R27" s="143"/>
      <c r="S27" s="143"/>
      <c r="T27" s="143"/>
      <c r="U27" s="143"/>
      <c r="V27" s="143"/>
      <c r="W27" s="117"/>
      <c r="X27" s="117"/>
      <c r="Y27" s="117"/>
      <c r="Z27" s="117"/>
    </row>
    <row r="28" spans="1:26" x14ac:dyDescent="0.25">
      <c r="B28" s="119" t="s">
        <v>172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3"/>
      <c r="R28" s="143"/>
      <c r="S28" s="143"/>
      <c r="T28" s="143"/>
      <c r="U28" s="143"/>
      <c r="V28" s="143"/>
      <c r="W28" s="117"/>
      <c r="X28" s="117"/>
      <c r="Y28" s="117"/>
      <c r="Z28" s="117"/>
    </row>
    <row r="29" spans="1:26" x14ac:dyDescent="0.25">
      <c r="B29" s="145" t="s">
        <v>173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3"/>
      <c r="R29" s="143"/>
      <c r="S29" s="143"/>
      <c r="T29" s="143"/>
      <c r="U29" s="143"/>
      <c r="V29" s="143"/>
      <c r="W29" s="117"/>
      <c r="X29" s="117"/>
      <c r="Y29" s="117"/>
      <c r="Z29" s="117"/>
    </row>
    <row r="30" spans="1:26" x14ac:dyDescent="0.25">
      <c r="B30" s="119" t="s">
        <v>122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6"/>
      <c r="R30" s="146"/>
      <c r="S30" s="146"/>
      <c r="T30" s="146"/>
      <c r="U30" s="146"/>
      <c r="V30" s="146"/>
      <c r="W30" s="119"/>
      <c r="X30" s="119"/>
      <c r="Y30" s="119"/>
      <c r="Z30" s="1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9DA93-C533-4873-9DDF-211682F3E0D1}">
  <dimension ref="A2:B23"/>
  <sheetViews>
    <sheetView workbookViewId="0">
      <selection activeCell="G7" sqref="G7"/>
    </sheetView>
  </sheetViews>
  <sheetFormatPr baseColWidth="10" defaultRowHeight="15" x14ac:dyDescent="0.25"/>
  <sheetData>
    <row r="2" spans="1:2" x14ac:dyDescent="0.25">
      <c r="A2" t="s">
        <v>174</v>
      </c>
    </row>
    <row r="3" spans="1:2" x14ac:dyDescent="0.25">
      <c r="A3" s="147" t="s">
        <v>175</v>
      </c>
    </row>
    <row r="4" spans="1:2" x14ac:dyDescent="0.25">
      <c r="A4" s="148"/>
    </row>
    <row r="5" spans="1:2" x14ac:dyDescent="0.25">
      <c r="A5" s="148"/>
    </row>
    <row r="6" spans="1:2" ht="30" x14ac:dyDescent="0.25">
      <c r="A6" s="149" t="s">
        <v>58</v>
      </c>
      <c r="B6" s="150" t="s">
        <v>176</v>
      </c>
    </row>
    <row r="7" spans="1:2" x14ac:dyDescent="0.25">
      <c r="A7" s="151">
        <v>1</v>
      </c>
      <c r="B7" s="152">
        <v>330558</v>
      </c>
    </row>
    <row r="8" spans="1:2" x14ac:dyDescent="0.25">
      <c r="A8" s="151">
        <v>2</v>
      </c>
      <c r="B8" s="152">
        <v>607534</v>
      </c>
    </row>
    <row r="9" spans="1:2" x14ac:dyDescent="0.25">
      <c r="A9" s="151">
        <v>3</v>
      </c>
      <c r="B9" s="152">
        <v>286168</v>
      </c>
    </row>
    <row r="10" spans="1:2" x14ac:dyDescent="0.25">
      <c r="A10" s="151">
        <v>4</v>
      </c>
      <c r="B10" s="152">
        <v>757586</v>
      </c>
    </row>
    <row r="11" spans="1:2" x14ac:dyDescent="0.25">
      <c r="A11" s="151">
        <v>5</v>
      </c>
      <c r="B11" s="152">
        <v>1815902</v>
      </c>
    </row>
    <row r="12" spans="1:2" x14ac:dyDescent="0.25">
      <c r="A12" s="151">
        <v>6</v>
      </c>
      <c r="B12" s="152">
        <v>914555</v>
      </c>
    </row>
    <row r="13" spans="1:2" x14ac:dyDescent="0.25">
      <c r="A13" s="151">
        <v>7</v>
      </c>
      <c r="B13" s="152">
        <v>1044950</v>
      </c>
    </row>
    <row r="14" spans="1:2" x14ac:dyDescent="0.25">
      <c r="A14" s="151">
        <v>8</v>
      </c>
      <c r="B14" s="152">
        <v>1556805</v>
      </c>
    </row>
    <row r="15" spans="1:2" x14ac:dyDescent="0.25">
      <c r="A15" s="151">
        <v>9</v>
      </c>
      <c r="B15" s="152">
        <v>957224</v>
      </c>
    </row>
    <row r="16" spans="1:2" x14ac:dyDescent="0.25">
      <c r="A16" s="151">
        <v>10</v>
      </c>
      <c r="B16" s="152">
        <v>828708</v>
      </c>
    </row>
    <row r="17" spans="1:2" x14ac:dyDescent="0.25">
      <c r="A17" s="151">
        <v>11</v>
      </c>
      <c r="B17" s="152">
        <v>103158</v>
      </c>
    </row>
    <row r="18" spans="1:2" x14ac:dyDescent="0.25">
      <c r="A18" s="151">
        <v>12</v>
      </c>
      <c r="B18" s="152">
        <v>166533</v>
      </c>
    </row>
    <row r="19" spans="1:2" x14ac:dyDescent="0.25">
      <c r="A19" s="151">
        <v>13</v>
      </c>
      <c r="B19" s="152">
        <v>7112808</v>
      </c>
    </row>
    <row r="20" spans="1:2" x14ac:dyDescent="0.25">
      <c r="A20" s="151">
        <v>14</v>
      </c>
      <c r="B20" s="152">
        <v>384837</v>
      </c>
    </row>
    <row r="21" spans="1:2" x14ac:dyDescent="0.25">
      <c r="A21" s="153">
        <v>15</v>
      </c>
      <c r="B21" s="152">
        <v>226068</v>
      </c>
    </row>
    <row r="22" spans="1:2" x14ac:dyDescent="0.25">
      <c r="A22" s="153">
        <v>16</v>
      </c>
      <c r="B22" s="152">
        <v>480609</v>
      </c>
    </row>
    <row r="23" spans="1:2" x14ac:dyDescent="0.25">
      <c r="A23" s="154" t="s">
        <v>177</v>
      </c>
      <c r="B23" s="155">
        <v>17574003</v>
      </c>
    </row>
  </sheetData>
  <hyperlinks>
    <hyperlink ref="A3" r:id="rId1" xr:uid="{90477321-F38B-4650-9BC9-72524A7328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6941-AB9A-4C5C-BF9D-D734C2B361D1}">
  <dimension ref="A1:H22"/>
  <sheetViews>
    <sheetView workbookViewId="0">
      <selection activeCell="F17" sqref="F17"/>
    </sheetView>
  </sheetViews>
  <sheetFormatPr baseColWidth="10" defaultRowHeight="15" x14ac:dyDescent="0.25"/>
  <cols>
    <col min="1" max="1" width="5.85546875" customWidth="1"/>
    <col min="2" max="2" width="26.85546875" bestFit="1" customWidth="1"/>
    <col min="3" max="3" width="13.85546875" bestFit="1" customWidth="1"/>
    <col min="7" max="7" width="12.85546875" customWidth="1"/>
  </cols>
  <sheetData>
    <row r="1" spans="1:7" x14ac:dyDescent="0.25">
      <c r="B1" s="22" t="s">
        <v>0</v>
      </c>
      <c r="C1" s="22" t="s">
        <v>52</v>
      </c>
      <c r="G1" s="169" t="s">
        <v>185</v>
      </c>
    </row>
    <row r="2" spans="1:7" x14ac:dyDescent="0.25">
      <c r="B2" s="12" t="s">
        <v>3</v>
      </c>
      <c r="C2" s="15">
        <f>'ADAIN 2020'!D13</f>
        <v>1378944</v>
      </c>
      <c r="G2" s="170"/>
    </row>
    <row r="3" spans="1:7" x14ac:dyDescent="0.25">
      <c r="C3" s="160">
        <v>1</v>
      </c>
      <c r="D3" s="160">
        <v>2</v>
      </c>
      <c r="E3" s="160"/>
      <c r="F3" s="160"/>
    </row>
    <row r="4" spans="1:7" x14ac:dyDescent="0.25">
      <c r="A4" s="22" t="s">
        <v>34</v>
      </c>
      <c r="B4" s="22" t="s">
        <v>10</v>
      </c>
      <c r="C4" s="22" t="s">
        <v>11</v>
      </c>
      <c r="D4" s="22" t="s">
        <v>2</v>
      </c>
      <c r="E4" s="22" t="s">
        <v>1</v>
      </c>
    </row>
    <row r="5" spans="1:7" x14ac:dyDescent="0.25">
      <c r="A5" s="12">
        <v>1</v>
      </c>
      <c r="B5" s="14" t="s">
        <v>17</v>
      </c>
      <c r="C5" s="14" t="s">
        <v>35</v>
      </c>
      <c r="D5" s="15">
        <f>$C$2/COUNTA($C$5:$C$21)</f>
        <v>81114.352941176476</v>
      </c>
      <c r="E5" s="17">
        <f>D5/$D$22</f>
        <v>5.8823529411764712E-2</v>
      </c>
    </row>
    <row r="6" spans="1:7" x14ac:dyDescent="0.25">
      <c r="A6" s="12">
        <v>2</v>
      </c>
      <c r="B6" s="13" t="s">
        <v>18</v>
      </c>
      <c r="C6" s="14" t="s">
        <v>36</v>
      </c>
      <c r="D6" s="15">
        <f t="shared" ref="D6:D21" si="0">$C$2/COUNTA($C$5:$C$21)</f>
        <v>81114.352941176476</v>
      </c>
      <c r="E6" s="17">
        <f t="shared" ref="E6:E21" si="1">D6/$D$22</f>
        <v>5.8823529411764712E-2</v>
      </c>
    </row>
    <row r="7" spans="1:7" x14ac:dyDescent="0.25">
      <c r="A7" s="12">
        <v>3</v>
      </c>
      <c r="B7" s="13" t="s">
        <v>19</v>
      </c>
      <c r="C7" s="14" t="s">
        <v>37</v>
      </c>
      <c r="D7" s="15">
        <f t="shared" si="0"/>
        <v>81114.352941176476</v>
      </c>
      <c r="E7" s="17">
        <f t="shared" si="1"/>
        <v>5.8823529411764712E-2</v>
      </c>
    </row>
    <row r="8" spans="1:7" x14ac:dyDescent="0.25">
      <c r="A8" s="12">
        <v>4</v>
      </c>
      <c r="B8" s="13" t="s">
        <v>20</v>
      </c>
      <c r="C8" s="14" t="s">
        <v>38</v>
      </c>
      <c r="D8" s="15">
        <f t="shared" si="0"/>
        <v>81114.352941176476</v>
      </c>
      <c r="E8" s="17">
        <f t="shared" si="1"/>
        <v>5.8823529411764712E-2</v>
      </c>
    </row>
    <row r="9" spans="1:7" x14ac:dyDescent="0.25">
      <c r="A9" s="12">
        <v>5</v>
      </c>
      <c r="B9" s="13" t="s">
        <v>21</v>
      </c>
      <c r="C9" s="14" t="s">
        <v>39</v>
      </c>
      <c r="D9" s="15">
        <f t="shared" si="0"/>
        <v>81114.352941176476</v>
      </c>
      <c r="E9" s="17">
        <f t="shared" si="1"/>
        <v>5.8823529411764712E-2</v>
      </c>
    </row>
    <row r="10" spans="1:7" x14ac:dyDescent="0.25">
      <c r="A10" s="12">
        <v>6</v>
      </c>
      <c r="B10" s="13" t="s">
        <v>22</v>
      </c>
      <c r="C10" s="14" t="s">
        <v>40</v>
      </c>
      <c r="D10" s="15">
        <f t="shared" si="0"/>
        <v>81114.352941176476</v>
      </c>
      <c r="E10" s="17">
        <f t="shared" si="1"/>
        <v>5.8823529411764712E-2</v>
      </c>
    </row>
    <row r="11" spans="1:7" x14ac:dyDescent="0.25">
      <c r="A11" s="12">
        <v>7</v>
      </c>
      <c r="B11" s="13" t="s">
        <v>23</v>
      </c>
      <c r="C11" s="14" t="s">
        <v>41</v>
      </c>
      <c r="D11" s="15">
        <f t="shared" si="0"/>
        <v>81114.352941176476</v>
      </c>
      <c r="E11" s="17">
        <f t="shared" si="1"/>
        <v>5.8823529411764712E-2</v>
      </c>
    </row>
    <row r="12" spans="1:7" x14ac:dyDescent="0.25">
      <c r="A12" s="12">
        <v>8</v>
      </c>
      <c r="B12" s="13" t="s">
        <v>24</v>
      </c>
      <c r="C12" s="14" t="s">
        <v>42</v>
      </c>
      <c r="D12" s="15">
        <f t="shared" si="0"/>
        <v>81114.352941176476</v>
      </c>
      <c r="E12" s="17">
        <f t="shared" si="1"/>
        <v>5.8823529411764712E-2</v>
      </c>
    </row>
    <row r="13" spans="1:7" x14ac:dyDescent="0.25">
      <c r="A13" s="12">
        <v>9</v>
      </c>
      <c r="B13" s="13" t="s">
        <v>25</v>
      </c>
      <c r="C13" s="14" t="s">
        <v>43</v>
      </c>
      <c r="D13" s="15">
        <f t="shared" si="0"/>
        <v>81114.352941176476</v>
      </c>
      <c r="E13" s="17">
        <f t="shared" si="1"/>
        <v>5.8823529411764712E-2</v>
      </c>
    </row>
    <row r="14" spans="1:7" x14ac:dyDescent="0.25">
      <c r="A14" s="12">
        <v>10</v>
      </c>
      <c r="B14" s="13" t="s">
        <v>26</v>
      </c>
      <c r="C14" s="14" t="s">
        <v>44</v>
      </c>
      <c r="D14" s="15">
        <f t="shared" si="0"/>
        <v>81114.352941176476</v>
      </c>
      <c r="E14" s="17">
        <f t="shared" si="1"/>
        <v>5.8823529411764712E-2</v>
      </c>
    </row>
    <row r="15" spans="1:7" x14ac:dyDescent="0.25">
      <c r="A15" s="12">
        <v>11</v>
      </c>
      <c r="B15" s="13" t="s">
        <v>27</v>
      </c>
      <c r="C15" s="14" t="s">
        <v>45</v>
      </c>
      <c r="D15" s="15">
        <f t="shared" si="0"/>
        <v>81114.352941176476</v>
      </c>
      <c r="E15" s="17">
        <f t="shared" si="1"/>
        <v>5.8823529411764712E-2</v>
      </c>
    </row>
    <row r="16" spans="1:7" x14ac:dyDescent="0.25">
      <c r="A16" s="12">
        <v>12</v>
      </c>
      <c r="B16" s="13" t="s">
        <v>28</v>
      </c>
      <c r="C16" s="14" t="s">
        <v>46</v>
      </c>
      <c r="D16" s="15">
        <f t="shared" si="0"/>
        <v>81114.352941176476</v>
      </c>
      <c r="E16" s="17">
        <f t="shared" si="1"/>
        <v>5.8823529411764712E-2</v>
      </c>
    </row>
    <row r="17" spans="1:8" x14ac:dyDescent="0.25">
      <c r="A17" s="12">
        <v>13</v>
      </c>
      <c r="B17" s="13" t="s">
        <v>29</v>
      </c>
      <c r="C17" s="14" t="s">
        <v>47</v>
      </c>
      <c r="D17" s="15">
        <f t="shared" si="0"/>
        <v>81114.352941176476</v>
      </c>
      <c r="E17" s="17">
        <f t="shared" si="1"/>
        <v>5.8823529411764712E-2</v>
      </c>
    </row>
    <row r="18" spans="1:8" x14ac:dyDescent="0.25">
      <c r="A18" s="12">
        <v>14</v>
      </c>
      <c r="B18" s="13" t="s">
        <v>30</v>
      </c>
      <c r="C18" s="14" t="s">
        <v>48</v>
      </c>
      <c r="D18" s="15">
        <f t="shared" si="0"/>
        <v>81114.352941176476</v>
      </c>
      <c r="E18" s="17">
        <f t="shared" si="1"/>
        <v>5.8823529411764712E-2</v>
      </c>
    </row>
    <row r="19" spans="1:8" x14ac:dyDescent="0.25">
      <c r="A19" s="12">
        <v>15</v>
      </c>
      <c r="B19" s="13" t="s">
        <v>31</v>
      </c>
      <c r="C19" s="14" t="s">
        <v>49</v>
      </c>
      <c r="D19" s="15">
        <f t="shared" si="0"/>
        <v>81114.352941176476</v>
      </c>
      <c r="E19" s="17">
        <f t="shared" si="1"/>
        <v>5.8823529411764712E-2</v>
      </c>
      <c r="H19" t="s">
        <v>179</v>
      </c>
    </row>
    <row r="20" spans="1:8" x14ac:dyDescent="0.25">
      <c r="A20" s="12">
        <v>16</v>
      </c>
      <c r="B20" s="13" t="s">
        <v>32</v>
      </c>
      <c r="C20" s="14" t="s">
        <v>50</v>
      </c>
      <c r="D20" s="15">
        <f t="shared" si="0"/>
        <v>81114.352941176476</v>
      </c>
      <c r="E20" s="17">
        <f t="shared" si="1"/>
        <v>5.8823529411764712E-2</v>
      </c>
    </row>
    <row r="21" spans="1:8" x14ac:dyDescent="0.25">
      <c r="A21" s="12">
        <v>17</v>
      </c>
      <c r="B21" s="13" t="s">
        <v>33</v>
      </c>
      <c r="C21" s="14" t="s">
        <v>51</v>
      </c>
      <c r="D21" s="15">
        <f t="shared" si="0"/>
        <v>81114.352941176476</v>
      </c>
      <c r="E21" s="17">
        <f t="shared" si="1"/>
        <v>5.8823529411764712E-2</v>
      </c>
    </row>
    <row r="22" spans="1:8" x14ac:dyDescent="0.25">
      <c r="D22" s="16">
        <f>SUM(D5:D21)</f>
        <v>1378944</v>
      </c>
      <c r="E22" s="17">
        <f>SUM(E5:E21)</f>
        <v>1</v>
      </c>
    </row>
  </sheetData>
  <mergeCells count="1">
    <mergeCell ref="G1:G2"/>
  </mergeCells>
  <hyperlinks>
    <hyperlink ref="G1:G2" location="'ADAIN 2020'!A1" display="'ADAIN 2020'!A1" xr:uid="{4A6BE27F-4C73-4C6D-8050-ACAB226C49E5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F2C5-E0B9-4671-9C7F-EF49A4356847}">
  <dimension ref="A1:H22"/>
  <sheetViews>
    <sheetView workbookViewId="0">
      <selection activeCell="F4" sqref="F4"/>
    </sheetView>
  </sheetViews>
  <sheetFormatPr baseColWidth="10" defaultRowHeight="15" x14ac:dyDescent="0.25"/>
  <cols>
    <col min="1" max="1" width="4.28515625" customWidth="1"/>
    <col min="2" max="2" width="26.85546875" bestFit="1" customWidth="1"/>
    <col min="3" max="3" width="13.85546875" bestFit="1" customWidth="1"/>
  </cols>
  <sheetData>
    <row r="1" spans="1:8" x14ac:dyDescent="0.25">
      <c r="B1" s="22" t="s">
        <v>0</v>
      </c>
      <c r="C1" s="22" t="s">
        <v>52</v>
      </c>
      <c r="H1" s="169" t="s">
        <v>185</v>
      </c>
    </row>
    <row r="2" spans="1:8" x14ac:dyDescent="0.25">
      <c r="B2" s="12" t="s">
        <v>54</v>
      </c>
      <c r="C2" s="15">
        <f>'ADAIN 2020'!D14</f>
        <v>517104</v>
      </c>
      <c r="H2" s="170"/>
    </row>
    <row r="3" spans="1:8" x14ac:dyDescent="0.25">
      <c r="C3" s="160">
        <v>1</v>
      </c>
      <c r="D3" s="160">
        <v>2</v>
      </c>
      <c r="E3" s="160">
        <v>3</v>
      </c>
      <c r="F3" s="160">
        <v>4</v>
      </c>
    </row>
    <row r="4" spans="1:8" ht="38.25" x14ac:dyDescent="0.25">
      <c r="A4" s="22" t="s">
        <v>34</v>
      </c>
      <c r="B4" s="22" t="s">
        <v>10</v>
      </c>
      <c r="C4" s="22" t="s">
        <v>11</v>
      </c>
      <c r="D4" s="23" t="s">
        <v>53</v>
      </c>
      <c r="E4" s="22" t="s">
        <v>1</v>
      </c>
      <c r="F4" s="22" t="s">
        <v>2</v>
      </c>
    </row>
    <row r="5" spans="1:8" x14ac:dyDescent="0.25">
      <c r="A5" s="12">
        <v>1</v>
      </c>
      <c r="B5" s="14" t="s">
        <v>17</v>
      </c>
      <c r="C5" s="18" t="s">
        <v>35</v>
      </c>
      <c r="D5" s="19">
        <f>VLOOKUP(C5,'[1]Matrícula Total'!$B$7:$C$23,2,0)</f>
        <v>10571</v>
      </c>
      <c r="E5" s="17">
        <f>D5/$D$22</f>
        <v>6.9467901242680929E-2</v>
      </c>
      <c r="F5" s="15">
        <f>$C$2*E5</f>
        <v>35922.129604195281</v>
      </c>
    </row>
    <row r="6" spans="1:8" x14ac:dyDescent="0.25">
      <c r="A6" s="12">
        <v>2</v>
      </c>
      <c r="B6" s="13" t="s">
        <v>18</v>
      </c>
      <c r="C6" s="18" t="s">
        <v>36</v>
      </c>
      <c r="D6" s="19">
        <f>VLOOKUP(C6,'[1]Matrícula Total'!$B$7:$C$23,2,0)</f>
        <v>12943</v>
      </c>
      <c r="E6" s="17">
        <f t="shared" ref="E6:E21" si="0">D6/$D$22</f>
        <v>8.5055628207739972E-2</v>
      </c>
      <c r="F6" s="15">
        <f t="shared" ref="F6:F21" si="1">$C$2*E6</f>
        <v>43982.605568735169</v>
      </c>
    </row>
    <row r="7" spans="1:8" x14ac:dyDescent="0.25">
      <c r="A7" s="12">
        <v>3</v>
      </c>
      <c r="B7" s="13" t="s">
        <v>19</v>
      </c>
      <c r="C7" s="18" t="s">
        <v>37</v>
      </c>
      <c r="D7" s="19">
        <f>VLOOKUP(C7,'[1]Matrícula Total'!$B$7:$C$23,2,0)</f>
        <v>10235</v>
      </c>
      <c r="E7" s="17">
        <f t="shared" si="0"/>
        <v>6.7259858974443226E-2</v>
      </c>
      <c r="F7" s="15">
        <f t="shared" si="1"/>
        <v>34780.342115120489</v>
      </c>
    </row>
    <row r="8" spans="1:8" x14ac:dyDescent="0.25">
      <c r="A8" s="12">
        <v>4</v>
      </c>
      <c r="B8" s="13" t="s">
        <v>20</v>
      </c>
      <c r="C8" s="18" t="s">
        <v>38</v>
      </c>
      <c r="D8" s="19">
        <f>VLOOKUP(C8,'[1]Matrícula Total'!$B$7:$C$23,2,0)</f>
        <v>11885</v>
      </c>
      <c r="E8" s="17">
        <f t="shared" si="0"/>
        <v>7.8102923684539111E-2</v>
      </c>
      <c r="F8" s="15">
        <f t="shared" si="1"/>
        <v>40387.334248969913</v>
      </c>
    </row>
    <row r="9" spans="1:8" x14ac:dyDescent="0.25">
      <c r="A9" s="12">
        <v>5</v>
      </c>
      <c r="B9" s="13" t="s">
        <v>21</v>
      </c>
      <c r="C9" s="18" t="s">
        <v>39</v>
      </c>
      <c r="D9" s="19">
        <f>VLOOKUP(C9,'[1]Matrícula Total'!$B$7:$C$23,2,0)</f>
        <v>21141</v>
      </c>
      <c r="E9" s="17">
        <f t="shared" si="0"/>
        <v>0.1389292309309921</v>
      </c>
      <c r="F9" s="15">
        <f t="shared" si="1"/>
        <v>71840.861031339737</v>
      </c>
    </row>
    <row r="10" spans="1:8" x14ac:dyDescent="0.25">
      <c r="A10" s="12">
        <v>6</v>
      </c>
      <c r="B10" s="13" t="s">
        <v>22</v>
      </c>
      <c r="C10" s="18" t="s">
        <v>40</v>
      </c>
      <c r="D10" s="19">
        <f>VLOOKUP(C10,'[1]Matrícula Total'!$B$7:$C$23,2,0)</f>
        <v>8044</v>
      </c>
      <c r="E10" s="17">
        <f t="shared" si="0"/>
        <v>5.2861583350309847E-2</v>
      </c>
      <c r="F10" s="15">
        <f t="shared" si="1"/>
        <v>27334.936196778624</v>
      </c>
    </row>
    <row r="11" spans="1:8" x14ac:dyDescent="0.25">
      <c r="A11" s="12">
        <v>7</v>
      </c>
      <c r="B11" s="13" t="s">
        <v>23</v>
      </c>
      <c r="C11" s="18" t="s">
        <v>41</v>
      </c>
      <c r="D11" s="19">
        <f>VLOOKUP(C11,'[1]Matrícula Total'!$B$7:$C$23,2,0)</f>
        <v>7606</v>
      </c>
      <c r="E11" s="17">
        <f t="shared" si="0"/>
        <v>4.9983242536357123E-2</v>
      </c>
      <c r="F11" s="15">
        <f t="shared" si="1"/>
        <v>25846.534648520414</v>
      </c>
    </row>
    <row r="12" spans="1:8" x14ac:dyDescent="0.25">
      <c r="A12" s="12">
        <v>8</v>
      </c>
      <c r="B12" s="13" t="s">
        <v>24</v>
      </c>
      <c r="C12" s="18" t="s">
        <v>42</v>
      </c>
      <c r="D12" s="19">
        <f>VLOOKUP(C12,'[1]Matrícula Total'!$B$7:$C$23,2,0)</f>
        <v>15724</v>
      </c>
      <c r="E12" s="17">
        <f t="shared" si="0"/>
        <v>0.10333112091002884</v>
      </c>
      <c r="F12" s="15">
        <f t="shared" si="1"/>
        <v>53432.935947059552</v>
      </c>
    </row>
    <row r="13" spans="1:8" x14ac:dyDescent="0.25">
      <c r="A13" s="12">
        <v>9</v>
      </c>
      <c r="B13" s="13" t="s">
        <v>25</v>
      </c>
      <c r="C13" s="18" t="s">
        <v>43</v>
      </c>
      <c r="D13" s="19">
        <f>VLOOKUP(C13,'[1]Matrícula Total'!$B$7:$C$23,2,0)</f>
        <v>2280</v>
      </c>
      <c r="E13" s="17">
        <f t="shared" si="0"/>
        <v>1.4983143963041578E-2</v>
      </c>
      <c r="F13" s="15">
        <f t="shared" si="1"/>
        <v>7747.8436758646521</v>
      </c>
    </row>
    <row r="14" spans="1:8" x14ac:dyDescent="0.25">
      <c r="A14" s="12">
        <v>10</v>
      </c>
      <c r="B14" s="13" t="s">
        <v>26</v>
      </c>
      <c r="C14" s="18" t="s">
        <v>44</v>
      </c>
      <c r="D14" s="19">
        <f>VLOOKUP(C14,'[1]Matrícula Total'!$B$7:$C$23,2,0)</f>
        <v>9657</v>
      </c>
      <c r="E14" s="17">
        <f t="shared" si="0"/>
        <v>6.3461500548724792E-2</v>
      </c>
      <c r="F14" s="15">
        <f t="shared" si="1"/>
        <v>32816.195779747788</v>
      </c>
    </row>
    <row r="15" spans="1:8" x14ac:dyDescent="0.25">
      <c r="A15" s="12">
        <v>11</v>
      </c>
      <c r="B15" s="13" t="s">
        <v>27</v>
      </c>
      <c r="C15" s="18" t="s">
        <v>45</v>
      </c>
      <c r="D15" s="19">
        <f>VLOOKUP(C15,'[1]Matrícula Total'!$B$7:$C$23,2,0)</f>
        <v>7342</v>
      </c>
      <c r="E15" s="17">
        <f t="shared" si="0"/>
        <v>4.8248352182741781E-2</v>
      </c>
      <c r="F15" s="15">
        <f t="shared" si="1"/>
        <v>24949.415907104507</v>
      </c>
    </row>
    <row r="16" spans="1:8" x14ac:dyDescent="0.25">
      <c r="A16" s="12">
        <v>12</v>
      </c>
      <c r="B16" s="13" t="s">
        <v>28</v>
      </c>
      <c r="C16" s="18" t="s">
        <v>46</v>
      </c>
      <c r="D16" s="19">
        <f>VLOOKUP(C16,'[1]Matrícula Total'!$B$7:$C$23,2,0)</f>
        <v>9171</v>
      </c>
      <c r="E16" s="17">
        <f t="shared" si="0"/>
        <v>6.0267725125023819E-2</v>
      </c>
      <c r="F16" s="15">
        <f t="shared" si="1"/>
        <v>31164.681733050318</v>
      </c>
    </row>
    <row r="17" spans="1:6" x14ac:dyDescent="0.25">
      <c r="A17" s="12">
        <v>13</v>
      </c>
      <c r="B17" s="13" t="s">
        <v>29</v>
      </c>
      <c r="C17" s="18" t="s">
        <v>47</v>
      </c>
      <c r="D17" s="19">
        <f>VLOOKUP(C17,'[1]Matrícula Total'!$B$7:$C$23,2,0)</f>
        <v>7613</v>
      </c>
      <c r="E17" s="17">
        <f t="shared" si="0"/>
        <v>5.002924341694541E-2</v>
      </c>
      <c r="F17" s="15">
        <f t="shared" si="1"/>
        <v>25870.32188787614</v>
      </c>
    </row>
    <row r="18" spans="1:6" x14ac:dyDescent="0.25">
      <c r="A18" s="12">
        <v>14</v>
      </c>
      <c r="B18" s="13" t="s">
        <v>30</v>
      </c>
      <c r="C18" s="18" t="s">
        <v>48</v>
      </c>
      <c r="D18" s="19">
        <f>VLOOKUP(C18,'[1]Matrícula Total'!$B$7:$C$23,2,0)</f>
        <v>4273</v>
      </c>
      <c r="E18" s="17">
        <f t="shared" si="0"/>
        <v>2.8080251821963449E-2</v>
      </c>
      <c r="F18" s="15">
        <f t="shared" si="1"/>
        <v>14520.410538144588</v>
      </c>
    </row>
    <row r="19" spans="1:6" x14ac:dyDescent="0.25">
      <c r="A19" s="12">
        <v>15</v>
      </c>
      <c r="B19" s="13" t="s">
        <v>31</v>
      </c>
      <c r="C19" s="18" t="s">
        <v>49</v>
      </c>
      <c r="D19" s="19">
        <f>VLOOKUP(C19,'[1]Matrícula Total'!$B$7:$C$23,2,0)</f>
        <v>8590</v>
      </c>
      <c r="E19" s="17">
        <f t="shared" si="0"/>
        <v>5.6449652036196118E-2</v>
      </c>
      <c r="F19" s="15">
        <f t="shared" si="1"/>
        <v>29190.340866525159</v>
      </c>
    </row>
    <row r="20" spans="1:6" x14ac:dyDescent="0.25">
      <c r="A20" s="12">
        <v>16</v>
      </c>
      <c r="B20" s="13" t="s">
        <v>32</v>
      </c>
      <c r="C20" s="18" t="s">
        <v>50</v>
      </c>
      <c r="D20" s="19">
        <f>VLOOKUP(C20,'[1]Matrícula Total'!$B$7:$C$23,2,0)</f>
        <v>4806</v>
      </c>
      <c r="E20" s="17">
        <f t="shared" si="0"/>
        <v>3.1582890301042908E-2</v>
      </c>
      <c r="F20" s="15">
        <f t="shared" si="1"/>
        <v>16331.638906230492</v>
      </c>
    </row>
    <row r="21" spans="1:6" x14ac:dyDescent="0.25">
      <c r="A21" s="12">
        <v>17</v>
      </c>
      <c r="B21" s="13" t="s">
        <v>33</v>
      </c>
      <c r="C21" s="18" t="s">
        <v>51</v>
      </c>
      <c r="D21" s="19">
        <f>VLOOKUP(C21,'[1]Matrícula Total'!$B$7:$C$23,2,0)</f>
        <v>290</v>
      </c>
      <c r="E21" s="17">
        <f t="shared" si="0"/>
        <v>1.9057507672289727E-3</v>
      </c>
      <c r="F21" s="15">
        <f t="shared" si="1"/>
        <v>985.47134473717074</v>
      </c>
    </row>
    <row r="22" spans="1:6" x14ac:dyDescent="0.25">
      <c r="D22" s="19">
        <f>SUM(D5:D21)</f>
        <v>152171</v>
      </c>
      <c r="E22" s="17">
        <f>SUM(E5:E21)</f>
        <v>1</v>
      </c>
      <c r="F22" s="16">
        <f>SUM(F5:F21)</f>
        <v>517103.99999999994</v>
      </c>
    </row>
  </sheetData>
  <mergeCells count="1">
    <mergeCell ref="H1:H2"/>
  </mergeCells>
  <hyperlinks>
    <hyperlink ref="H1:H2" location="'ADAIN 2020'!A1" display="'ADAIN 2020'!A1" xr:uid="{92A2204E-DABC-4FC0-9D98-F553EE57411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4F43-4C03-41DC-87A1-DBA045646EBA}">
  <dimension ref="A1:H22"/>
  <sheetViews>
    <sheetView workbookViewId="0">
      <selection activeCell="F4" sqref="F4"/>
    </sheetView>
  </sheetViews>
  <sheetFormatPr baseColWidth="10" defaultRowHeight="15" x14ac:dyDescent="0.25"/>
  <cols>
    <col min="1" max="1" width="5.28515625" customWidth="1"/>
    <col min="2" max="2" width="26.85546875" bestFit="1" customWidth="1"/>
    <col min="3" max="3" width="13.85546875" bestFit="1" customWidth="1"/>
  </cols>
  <sheetData>
    <row r="1" spans="1:8" x14ac:dyDescent="0.25">
      <c r="B1" s="22" t="s">
        <v>0</v>
      </c>
      <c r="C1" s="22" t="s">
        <v>52</v>
      </c>
      <c r="H1" s="169" t="s">
        <v>185</v>
      </c>
    </row>
    <row r="2" spans="1:8" x14ac:dyDescent="0.25">
      <c r="B2" s="1" t="s">
        <v>5</v>
      </c>
      <c r="C2" s="15">
        <f>'ADAIN 2020'!D15</f>
        <v>344736</v>
      </c>
      <c r="H2" s="170"/>
    </row>
    <row r="3" spans="1:8" x14ac:dyDescent="0.25">
      <c r="C3" s="160">
        <v>1</v>
      </c>
      <c r="D3" s="160">
        <v>2</v>
      </c>
      <c r="E3" s="160">
        <v>3</v>
      </c>
      <c r="F3" s="160">
        <v>4</v>
      </c>
    </row>
    <row r="4" spans="1:8" ht="51" x14ac:dyDescent="0.25">
      <c r="A4" s="22" t="s">
        <v>34</v>
      </c>
      <c r="B4" s="22" t="s">
        <v>10</v>
      </c>
      <c r="C4" s="22" t="s">
        <v>11</v>
      </c>
      <c r="D4" s="23" t="s">
        <v>55</v>
      </c>
      <c r="E4" s="22" t="s">
        <v>1</v>
      </c>
      <c r="F4" s="22" t="s">
        <v>2</v>
      </c>
    </row>
    <row r="5" spans="1:8" x14ac:dyDescent="0.25">
      <c r="A5" s="12">
        <v>1</v>
      </c>
      <c r="B5" s="14" t="s">
        <v>17</v>
      </c>
      <c r="C5" s="18" t="s">
        <v>35</v>
      </c>
      <c r="D5" s="19">
        <f>IFERROR(VLOOKUP(C5,[1]Postgrado!$B$9:$C$23,2,0),0)</f>
        <v>1037</v>
      </c>
      <c r="E5" s="17">
        <f>D5/$D$22</f>
        <v>0.15608067429259481</v>
      </c>
      <c r="F5" s="15">
        <f>$C$2*E5</f>
        <v>53806.627332931967</v>
      </c>
    </row>
    <row r="6" spans="1:8" x14ac:dyDescent="0.25">
      <c r="A6" s="12">
        <v>2</v>
      </c>
      <c r="B6" s="13" t="s">
        <v>18</v>
      </c>
      <c r="C6" s="18" t="s">
        <v>36</v>
      </c>
      <c r="D6" s="19">
        <f>IFERROR(VLOOKUP(C6,[1]Postgrado!$B$9:$C$23,2,0),0)</f>
        <v>1043</v>
      </c>
      <c r="E6" s="17">
        <f t="shared" ref="E6:E21" si="0">D6/$D$22</f>
        <v>0.15698374473208909</v>
      </c>
      <c r="F6" s="15">
        <f t="shared" ref="F6:F21" si="1">$C$2*E6</f>
        <v>54117.948223961466</v>
      </c>
    </row>
    <row r="7" spans="1:8" x14ac:dyDescent="0.25">
      <c r="A7" s="12">
        <v>3</v>
      </c>
      <c r="B7" s="13" t="s">
        <v>19</v>
      </c>
      <c r="C7" s="18" t="s">
        <v>37</v>
      </c>
      <c r="D7" s="19">
        <f>IFERROR(VLOOKUP(C7,[1]Postgrado!$B$9:$C$23,2,0),0)</f>
        <v>781</v>
      </c>
      <c r="E7" s="17">
        <f t="shared" si="0"/>
        <v>0.11754966887417219</v>
      </c>
      <c r="F7" s="15">
        <f t="shared" si="1"/>
        <v>40523.602649006622</v>
      </c>
    </row>
    <row r="8" spans="1:8" x14ac:dyDescent="0.25">
      <c r="A8" s="12">
        <v>4</v>
      </c>
      <c r="B8" s="13" t="s">
        <v>20</v>
      </c>
      <c r="C8" s="18" t="s">
        <v>38</v>
      </c>
      <c r="D8" s="19">
        <f>IFERROR(VLOOKUP(C8,[1]Postgrado!$B$9:$C$23,2,0),0)</f>
        <v>361</v>
      </c>
      <c r="E8" s="17">
        <f t="shared" si="0"/>
        <v>5.4334738109572546E-2</v>
      </c>
      <c r="F8" s="15">
        <f t="shared" si="1"/>
        <v>18731.140276941602</v>
      </c>
    </row>
    <row r="9" spans="1:8" x14ac:dyDescent="0.25">
      <c r="A9" s="12">
        <v>5</v>
      </c>
      <c r="B9" s="13" t="s">
        <v>21</v>
      </c>
      <c r="C9" s="18" t="s">
        <v>39</v>
      </c>
      <c r="D9" s="19">
        <f>IFERROR(VLOOKUP(C9,[1]Postgrado!$B$9:$C$23,2,0),0)</f>
        <v>1279</v>
      </c>
      <c r="E9" s="17">
        <f t="shared" si="0"/>
        <v>0.19250451535219748</v>
      </c>
      <c r="F9" s="15">
        <f t="shared" si="1"/>
        <v>66363.236604455145</v>
      </c>
    </row>
    <row r="10" spans="1:8" x14ac:dyDescent="0.25">
      <c r="A10" s="12">
        <v>6</v>
      </c>
      <c r="B10" s="13" t="s">
        <v>22</v>
      </c>
      <c r="C10" s="18" t="s">
        <v>40</v>
      </c>
      <c r="D10" s="19">
        <f>IFERROR(VLOOKUP(C10,[1]Postgrado!$B$9:$C$23,2,0),0)</f>
        <v>255</v>
      </c>
      <c r="E10" s="17">
        <f t="shared" si="0"/>
        <v>3.8380493678506926E-2</v>
      </c>
      <c r="F10" s="15">
        <f t="shared" si="1"/>
        <v>13231.137868753764</v>
      </c>
    </row>
    <row r="11" spans="1:8" x14ac:dyDescent="0.25">
      <c r="A11" s="12">
        <v>7</v>
      </c>
      <c r="B11" s="13" t="s">
        <v>23</v>
      </c>
      <c r="C11" s="18" t="s">
        <v>41</v>
      </c>
      <c r="D11" s="19">
        <f>IFERROR(VLOOKUP(C11,[1]Postgrado!$B$9:$C$23,2,0),0)</f>
        <v>172</v>
      </c>
      <c r="E11" s="17">
        <f t="shared" si="0"/>
        <v>2.5888019265502708E-2</v>
      </c>
      <c r="F11" s="15">
        <f t="shared" si="1"/>
        <v>8924.5322095123411</v>
      </c>
    </row>
    <row r="12" spans="1:8" x14ac:dyDescent="0.25">
      <c r="A12" s="12">
        <v>8</v>
      </c>
      <c r="B12" s="13" t="s">
        <v>24</v>
      </c>
      <c r="C12" s="18" t="s">
        <v>42</v>
      </c>
      <c r="D12" s="19">
        <f>IFERROR(VLOOKUP(C12,[1]Postgrado!$B$9:$C$23,2,0),0)</f>
        <v>915</v>
      </c>
      <c r="E12" s="17">
        <f t="shared" si="0"/>
        <v>0.13771824202287777</v>
      </c>
      <c r="F12" s="15">
        <f t="shared" si="1"/>
        <v>47476.43588199879</v>
      </c>
    </row>
    <row r="13" spans="1:8" x14ac:dyDescent="0.25">
      <c r="A13" s="12">
        <v>9</v>
      </c>
      <c r="B13" s="13" t="s">
        <v>25</v>
      </c>
      <c r="C13" s="18" t="s">
        <v>43</v>
      </c>
      <c r="D13" s="19">
        <f>IFERROR(VLOOKUP(C13,[1]Postgrado!$B$9:$C$23,2,0),0)</f>
        <v>0</v>
      </c>
      <c r="E13" s="17">
        <f t="shared" si="0"/>
        <v>0</v>
      </c>
      <c r="F13" s="15">
        <f t="shared" si="1"/>
        <v>0</v>
      </c>
    </row>
    <row r="14" spans="1:8" x14ac:dyDescent="0.25">
      <c r="A14" s="12">
        <v>10</v>
      </c>
      <c r="B14" s="13" t="s">
        <v>26</v>
      </c>
      <c r="C14" s="18" t="s">
        <v>44</v>
      </c>
      <c r="D14" s="19">
        <f>IFERROR(VLOOKUP(C14,[1]Postgrado!$B$9:$C$23,2,0),0)</f>
        <v>93</v>
      </c>
      <c r="E14" s="17">
        <f t="shared" si="0"/>
        <v>1.3997591812161349E-2</v>
      </c>
      <c r="F14" s="15">
        <f t="shared" si="1"/>
        <v>4825.4738109572545</v>
      </c>
    </row>
    <row r="15" spans="1:8" x14ac:dyDescent="0.25">
      <c r="A15" s="12">
        <v>11</v>
      </c>
      <c r="B15" s="13" t="s">
        <v>27</v>
      </c>
      <c r="C15" s="18" t="s">
        <v>45</v>
      </c>
      <c r="D15" s="19">
        <f>IFERROR(VLOOKUP(C15,[1]Postgrado!$B$9:$C$23,2,0),0)</f>
        <v>48</v>
      </c>
      <c r="E15" s="17">
        <f t="shared" si="0"/>
        <v>7.2245635159542444E-3</v>
      </c>
      <c r="F15" s="15">
        <f t="shared" si="1"/>
        <v>2490.5671282360022</v>
      </c>
    </row>
    <row r="16" spans="1:8" x14ac:dyDescent="0.25">
      <c r="A16" s="12">
        <v>12</v>
      </c>
      <c r="B16" s="13" t="s">
        <v>28</v>
      </c>
      <c r="C16" s="18" t="s">
        <v>46</v>
      </c>
      <c r="D16" s="19">
        <f>IFERROR(VLOOKUP(C16,[1]Postgrado!$B$9:$C$23,2,0),0)</f>
        <v>69</v>
      </c>
      <c r="E16" s="17">
        <f t="shared" si="0"/>
        <v>1.0385310054184227E-2</v>
      </c>
      <c r="F16" s="15">
        <f t="shared" si="1"/>
        <v>3580.1902468392536</v>
      </c>
    </row>
    <row r="17" spans="1:6" x14ac:dyDescent="0.25">
      <c r="A17" s="12">
        <v>13</v>
      </c>
      <c r="B17" s="13" t="s">
        <v>29</v>
      </c>
      <c r="C17" s="18" t="s">
        <v>47</v>
      </c>
      <c r="D17" s="19">
        <f>IFERROR(VLOOKUP(C17,[1]Postgrado!$B$9:$C$23,2,0),0)</f>
        <v>354</v>
      </c>
      <c r="E17" s="17">
        <f t="shared" si="0"/>
        <v>5.3281155930162555E-2</v>
      </c>
      <c r="F17" s="15">
        <f t="shared" si="1"/>
        <v>18367.932570740519</v>
      </c>
    </row>
    <row r="18" spans="1:6" x14ac:dyDescent="0.25">
      <c r="A18" s="12">
        <v>14</v>
      </c>
      <c r="B18" s="13" t="s">
        <v>30</v>
      </c>
      <c r="C18" s="18" t="s">
        <v>48</v>
      </c>
      <c r="D18" s="19">
        <f>IFERROR(VLOOKUP(C18,[1]Postgrado!$B$9:$C$23,2,0),0)</f>
        <v>42</v>
      </c>
      <c r="E18" s="17">
        <f t="shared" si="0"/>
        <v>6.3214930764599643E-3</v>
      </c>
      <c r="F18" s="15">
        <f t="shared" si="1"/>
        <v>2179.2462372065024</v>
      </c>
    </row>
    <row r="19" spans="1:6" x14ac:dyDescent="0.25">
      <c r="A19" s="12">
        <v>15</v>
      </c>
      <c r="B19" s="13" t="s">
        <v>31</v>
      </c>
      <c r="C19" s="18" t="s">
        <v>49</v>
      </c>
      <c r="D19" s="19">
        <f>IFERROR(VLOOKUP(C19,[1]Postgrado!$B$9:$C$23,2,0),0)</f>
        <v>32</v>
      </c>
      <c r="E19" s="17">
        <f t="shared" si="0"/>
        <v>4.8163756773028296E-3</v>
      </c>
      <c r="F19" s="15">
        <f t="shared" si="1"/>
        <v>1660.3780854906684</v>
      </c>
    </row>
    <row r="20" spans="1:6" x14ac:dyDescent="0.25">
      <c r="A20" s="12">
        <v>16</v>
      </c>
      <c r="B20" s="13" t="s">
        <v>32</v>
      </c>
      <c r="C20" s="18" t="s">
        <v>50</v>
      </c>
      <c r="D20" s="19">
        <f>IFERROR(VLOOKUP(C20,[1]Postgrado!$B$9:$C$23,2,0),0)</f>
        <v>163</v>
      </c>
      <c r="E20" s="17">
        <f t="shared" si="0"/>
        <v>2.4533413606261288E-2</v>
      </c>
      <c r="F20" s="15">
        <f t="shared" si="1"/>
        <v>8457.5508729680914</v>
      </c>
    </row>
    <row r="21" spans="1:6" x14ac:dyDescent="0.25">
      <c r="A21" s="12">
        <v>17</v>
      </c>
      <c r="B21" s="13" t="s">
        <v>33</v>
      </c>
      <c r="C21" s="18" t="s">
        <v>51</v>
      </c>
      <c r="D21" s="19">
        <f>IFERROR(VLOOKUP(C21,[1]Postgrado!$B$9:$C$23,2,0),0)</f>
        <v>0</v>
      </c>
      <c r="E21" s="17">
        <f t="shared" si="0"/>
        <v>0</v>
      </c>
      <c r="F21" s="15">
        <f t="shared" si="1"/>
        <v>0</v>
      </c>
    </row>
    <row r="22" spans="1:6" x14ac:dyDescent="0.25">
      <c r="D22" s="19">
        <f>SUM(D5:D21)</f>
        <v>6644</v>
      </c>
      <c r="E22" s="17">
        <f>SUM(E5:E21)</f>
        <v>0.99999999999999989</v>
      </c>
      <c r="F22" s="16">
        <f>SUM(F5:F21)</f>
        <v>344736</v>
      </c>
    </row>
  </sheetData>
  <mergeCells count="1">
    <mergeCell ref="H1:H2"/>
  </mergeCells>
  <hyperlinks>
    <hyperlink ref="H1:H2" location="'ADAIN 2020'!A1" display="'ADAIN 2020'!A1" xr:uid="{4E746EFC-3EAF-4B71-A936-C9886105E03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CE8C4-E030-48B5-944D-1003FFA0668D}">
  <dimension ref="A1:H22"/>
  <sheetViews>
    <sheetView workbookViewId="0">
      <selection activeCell="F4" sqref="F4"/>
    </sheetView>
  </sheetViews>
  <sheetFormatPr baseColWidth="10" defaultRowHeight="15" x14ac:dyDescent="0.25"/>
  <cols>
    <col min="1" max="1" width="4.28515625" customWidth="1"/>
    <col min="2" max="2" width="26.85546875" bestFit="1" customWidth="1"/>
    <col min="3" max="3" width="13.85546875" bestFit="1" customWidth="1"/>
  </cols>
  <sheetData>
    <row r="1" spans="1:8" x14ac:dyDescent="0.25">
      <c r="B1" s="22" t="s">
        <v>0</v>
      </c>
      <c r="C1" s="22" t="s">
        <v>52</v>
      </c>
      <c r="H1" s="169" t="s">
        <v>185</v>
      </c>
    </row>
    <row r="2" spans="1:8" x14ac:dyDescent="0.25">
      <c r="B2" s="1" t="s">
        <v>6</v>
      </c>
      <c r="C2" s="15">
        <f>'ADAIN 2020'!D16</f>
        <v>86184</v>
      </c>
      <c r="H2" s="170"/>
    </row>
    <row r="3" spans="1:8" x14ac:dyDescent="0.25">
      <c r="C3" s="160">
        <v>1</v>
      </c>
      <c r="D3" s="160">
        <v>2</v>
      </c>
      <c r="E3" s="160">
        <v>3</v>
      </c>
      <c r="F3" s="160">
        <v>4</v>
      </c>
    </row>
    <row r="4" spans="1:8" ht="38.25" x14ac:dyDescent="0.25">
      <c r="A4" s="22" t="s">
        <v>34</v>
      </c>
      <c r="B4" s="22" t="s">
        <v>10</v>
      </c>
      <c r="C4" s="22" t="s">
        <v>11</v>
      </c>
      <c r="D4" s="23" t="s">
        <v>56</v>
      </c>
      <c r="E4" s="22" t="s">
        <v>1</v>
      </c>
      <c r="F4" s="22" t="s">
        <v>2</v>
      </c>
    </row>
    <row r="5" spans="1:8" x14ac:dyDescent="0.25">
      <c r="A5" s="12">
        <v>1</v>
      </c>
      <c r="B5" s="14" t="s">
        <v>17</v>
      </c>
      <c r="C5" s="18" t="s">
        <v>35</v>
      </c>
      <c r="D5" s="19">
        <f>IFERROR(VLOOKUP(C5,'[2]Años Acreditación'!$B$5:$C$19,2,0),0)</f>
        <v>6</v>
      </c>
      <c r="E5" s="17">
        <f>D5/$D$22</f>
        <v>8.6956521739130432E-2</v>
      </c>
      <c r="F5" s="15">
        <f>$C$2*E5</f>
        <v>7494.260869565217</v>
      </c>
    </row>
    <row r="6" spans="1:8" x14ac:dyDescent="0.25">
      <c r="A6" s="12">
        <v>2</v>
      </c>
      <c r="B6" s="13" t="s">
        <v>18</v>
      </c>
      <c r="C6" s="18" t="s">
        <v>36</v>
      </c>
      <c r="D6" s="19">
        <f>IFERROR(VLOOKUP(C6,'[2]Años Acreditación'!$B$5:$C$19,2,0),0)</f>
        <v>4</v>
      </c>
      <c r="E6" s="17">
        <f t="shared" ref="E6:E21" si="0">D6/$D$22</f>
        <v>5.7971014492753624E-2</v>
      </c>
      <c r="F6" s="15">
        <f t="shared" ref="F6:F21" si="1">$C$2*E6</f>
        <v>4996.173913043478</v>
      </c>
    </row>
    <row r="7" spans="1:8" x14ac:dyDescent="0.25">
      <c r="A7" s="12">
        <v>3</v>
      </c>
      <c r="B7" s="13" t="s">
        <v>19</v>
      </c>
      <c r="C7" s="18" t="s">
        <v>37</v>
      </c>
      <c r="D7" s="19">
        <f>IFERROR(VLOOKUP(C7,'[2]Años Acreditación'!$B$5:$C$19,2,0),0)</f>
        <v>6</v>
      </c>
      <c r="E7" s="17">
        <f t="shared" si="0"/>
        <v>8.6956521739130432E-2</v>
      </c>
      <c r="F7" s="15">
        <f t="shared" si="1"/>
        <v>7494.260869565217</v>
      </c>
    </row>
    <row r="8" spans="1:8" x14ac:dyDescent="0.25">
      <c r="A8" s="12">
        <v>4</v>
      </c>
      <c r="B8" s="13" t="s">
        <v>20</v>
      </c>
      <c r="C8" s="18" t="s">
        <v>38</v>
      </c>
      <c r="D8" s="19">
        <f>IFERROR(VLOOKUP(C8,'[2]Años Acreditación'!$B$5:$C$19,2,0),0)</f>
        <v>5</v>
      </c>
      <c r="E8" s="17">
        <f t="shared" si="0"/>
        <v>7.2463768115942032E-2</v>
      </c>
      <c r="F8" s="15">
        <f t="shared" si="1"/>
        <v>6245.217391304348</v>
      </c>
    </row>
    <row r="9" spans="1:8" x14ac:dyDescent="0.25">
      <c r="A9" s="12">
        <v>5</v>
      </c>
      <c r="B9" s="13" t="s">
        <v>21</v>
      </c>
      <c r="C9" s="18" t="s">
        <v>39</v>
      </c>
      <c r="D9" s="19">
        <f>IFERROR(VLOOKUP(C9,'[2]Años Acreditación'!$B$5:$C$19,2,0),0)</f>
        <v>6</v>
      </c>
      <c r="E9" s="17">
        <f t="shared" si="0"/>
        <v>8.6956521739130432E-2</v>
      </c>
      <c r="F9" s="15">
        <f t="shared" si="1"/>
        <v>7494.260869565217</v>
      </c>
    </row>
    <row r="10" spans="1:8" x14ac:dyDescent="0.25">
      <c r="A10" s="12">
        <v>6</v>
      </c>
      <c r="B10" s="13" t="s">
        <v>22</v>
      </c>
      <c r="C10" s="18" t="s">
        <v>40</v>
      </c>
      <c r="D10" s="19">
        <f>IFERROR(VLOOKUP(C10,'[2]Años Acreditación'!$B$5:$C$19,2,0),0)</f>
        <v>5</v>
      </c>
      <c r="E10" s="17">
        <f t="shared" si="0"/>
        <v>7.2463768115942032E-2</v>
      </c>
      <c r="F10" s="15">
        <f t="shared" si="1"/>
        <v>6245.217391304348</v>
      </c>
    </row>
    <row r="11" spans="1:8" x14ac:dyDescent="0.25">
      <c r="A11" s="12">
        <v>7</v>
      </c>
      <c r="B11" s="13" t="s">
        <v>23</v>
      </c>
      <c r="C11" s="18" t="s">
        <v>41</v>
      </c>
      <c r="D11" s="19">
        <f>IFERROR(VLOOKUP(C11,'[2]Años Acreditación'!$B$5:$C$19,2,0),0)</f>
        <v>4</v>
      </c>
      <c r="E11" s="17">
        <f t="shared" si="0"/>
        <v>5.7971014492753624E-2</v>
      </c>
      <c r="F11" s="15">
        <f t="shared" si="1"/>
        <v>4996.173913043478</v>
      </c>
    </row>
    <row r="12" spans="1:8" x14ac:dyDescent="0.25">
      <c r="A12" s="12">
        <v>8</v>
      </c>
      <c r="B12" s="13" t="s">
        <v>24</v>
      </c>
      <c r="C12" s="18" t="s">
        <v>42</v>
      </c>
      <c r="D12" s="19">
        <f>IFERROR(VLOOKUP(C12,'[2]Años Acreditación'!$B$5:$C$19,2,0),0)</f>
        <v>5</v>
      </c>
      <c r="E12" s="17">
        <f t="shared" si="0"/>
        <v>7.2463768115942032E-2</v>
      </c>
      <c r="F12" s="15">
        <f t="shared" si="1"/>
        <v>6245.217391304348</v>
      </c>
    </row>
    <row r="13" spans="1:8" x14ac:dyDescent="0.25">
      <c r="A13" s="12">
        <v>9</v>
      </c>
      <c r="B13" s="13" t="s">
        <v>25</v>
      </c>
      <c r="C13" s="18" t="s">
        <v>43</v>
      </c>
      <c r="D13" s="19">
        <f>IFERROR(VLOOKUP(C13,'[2]Años Acreditación'!$B$5:$C$19,2,0),0)</f>
        <v>0</v>
      </c>
      <c r="E13" s="17">
        <f t="shared" si="0"/>
        <v>0</v>
      </c>
      <c r="F13" s="15">
        <f t="shared" si="1"/>
        <v>0</v>
      </c>
    </row>
    <row r="14" spans="1:8" x14ac:dyDescent="0.25">
      <c r="A14" s="12">
        <v>10</v>
      </c>
      <c r="B14" s="13" t="s">
        <v>26</v>
      </c>
      <c r="C14" s="18" t="s">
        <v>44</v>
      </c>
      <c r="D14" s="19">
        <f>IFERROR(VLOOKUP(C14,'[2]Años Acreditación'!$B$5:$C$19,2,0),0)</f>
        <v>4</v>
      </c>
      <c r="E14" s="17">
        <f t="shared" si="0"/>
        <v>5.7971014492753624E-2</v>
      </c>
      <c r="F14" s="15">
        <f t="shared" si="1"/>
        <v>4996.173913043478</v>
      </c>
    </row>
    <row r="15" spans="1:8" x14ac:dyDescent="0.25">
      <c r="A15" s="12">
        <v>11</v>
      </c>
      <c r="B15" s="13" t="s">
        <v>27</v>
      </c>
      <c r="C15" s="18" t="s">
        <v>45</v>
      </c>
      <c r="D15" s="19">
        <f>IFERROR(VLOOKUP(C15,'[2]Años Acreditación'!$B$5:$C$19,2,0),0)</f>
        <v>3</v>
      </c>
      <c r="E15" s="17">
        <f t="shared" si="0"/>
        <v>4.3478260869565216E-2</v>
      </c>
      <c r="F15" s="15">
        <f t="shared" si="1"/>
        <v>3747.1304347826085</v>
      </c>
    </row>
    <row r="16" spans="1:8" x14ac:dyDescent="0.25">
      <c r="A16" s="12">
        <v>12</v>
      </c>
      <c r="B16" s="13" t="s">
        <v>28</v>
      </c>
      <c r="C16" s="18" t="s">
        <v>46</v>
      </c>
      <c r="D16" s="19">
        <f>IFERROR(VLOOKUP(C16,'[2]Años Acreditación'!$B$5:$C$19,2,0),0)</f>
        <v>5</v>
      </c>
      <c r="E16" s="17">
        <f t="shared" si="0"/>
        <v>7.2463768115942032E-2</v>
      </c>
      <c r="F16" s="15">
        <f t="shared" si="1"/>
        <v>6245.217391304348</v>
      </c>
    </row>
    <row r="17" spans="1:6" x14ac:dyDescent="0.25">
      <c r="A17" s="12">
        <v>13</v>
      </c>
      <c r="B17" s="13" t="s">
        <v>29</v>
      </c>
      <c r="C17" s="18" t="s">
        <v>47</v>
      </c>
      <c r="D17" s="19">
        <f>IFERROR(VLOOKUP(C17,'[2]Años Acreditación'!$B$5:$C$19,2,0),0)</f>
        <v>5</v>
      </c>
      <c r="E17" s="17">
        <f t="shared" si="0"/>
        <v>7.2463768115942032E-2</v>
      </c>
      <c r="F17" s="15">
        <f t="shared" si="1"/>
        <v>6245.217391304348</v>
      </c>
    </row>
    <row r="18" spans="1:6" x14ac:dyDescent="0.25">
      <c r="A18" s="12">
        <v>14</v>
      </c>
      <c r="B18" s="13" t="s">
        <v>30</v>
      </c>
      <c r="C18" s="18" t="s">
        <v>48</v>
      </c>
      <c r="D18" s="19">
        <f>IFERROR(VLOOKUP(C18,'[2]Años Acreditación'!$B$5:$C$19,2,0),0)</f>
        <v>4</v>
      </c>
      <c r="E18" s="17">
        <f t="shared" si="0"/>
        <v>5.7971014492753624E-2</v>
      </c>
      <c r="F18" s="15">
        <f t="shared" si="1"/>
        <v>4996.173913043478</v>
      </c>
    </row>
    <row r="19" spans="1:6" x14ac:dyDescent="0.25">
      <c r="A19" s="12">
        <v>15</v>
      </c>
      <c r="B19" s="13" t="s">
        <v>31</v>
      </c>
      <c r="C19" s="18" t="s">
        <v>49</v>
      </c>
      <c r="D19" s="19">
        <f>IFERROR(VLOOKUP(C19,'[2]Años Acreditación'!$B$5:$C$19,2,0),0)</f>
        <v>4</v>
      </c>
      <c r="E19" s="17">
        <f t="shared" si="0"/>
        <v>5.7971014492753624E-2</v>
      </c>
      <c r="F19" s="15">
        <f t="shared" si="1"/>
        <v>4996.173913043478</v>
      </c>
    </row>
    <row r="20" spans="1:6" x14ac:dyDescent="0.25">
      <c r="A20" s="12">
        <v>16</v>
      </c>
      <c r="B20" s="13" t="s">
        <v>32</v>
      </c>
      <c r="C20" s="18" t="s">
        <v>50</v>
      </c>
      <c r="D20" s="19">
        <f>IFERROR(VLOOKUP(C20,'[2]Años Acreditación'!$B$5:$C$19,2,0),0)</f>
        <v>3</v>
      </c>
      <c r="E20" s="17">
        <f t="shared" si="0"/>
        <v>4.3478260869565216E-2</v>
      </c>
      <c r="F20" s="15">
        <f t="shared" si="1"/>
        <v>3747.1304347826085</v>
      </c>
    </row>
    <row r="21" spans="1:6" x14ac:dyDescent="0.25">
      <c r="A21" s="12">
        <v>17</v>
      </c>
      <c r="B21" s="13" t="s">
        <v>33</v>
      </c>
      <c r="C21" s="18" t="s">
        <v>51</v>
      </c>
      <c r="D21" s="19">
        <f>IFERROR(VLOOKUP(C21,'[2]Años Acreditación'!$B$5:$C$19,2,0),0)</f>
        <v>0</v>
      </c>
      <c r="E21" s="17">
        <f t="shared" si="0"/>
        <v>0</v>
      </c>
      <c r="F21" s="15">
        <f t="shared" si="1"/>
        <v>0</v>
      </c>
    </row>
    <row r="22" spans="1:6" x14ac:dyDescent="0.25">
      <c r="D22" s="19">
        <f>SUM(D5:D21)</f>
        <v>69</v>
      </c>
      <c r="E22" s="17">
        <f>SUM(E5:E21)</f>
        <v>1</v>
      </c>
      <c r="F22" s="16">
        <f>SUM(F5:F21)</f>
        <v>86183.999999999985</v>
      </c>
    </row>
  </sheetData>
  <mergeCells count="1">
    <mergeCell ref="H1:H2"/>
  </mergeCells>
  <hyperlinks>
    <hyperlink ref="H1:H2" location="'ADAIN 2020'!A1" display="'ADAIN 2020'!A1" xr:uid="{ACE69886-5783-49FC-9B0B-EC4D951BC45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B325-044A-429C-825E-D47B62C10D99}">
  <dimension ref="A1:H22"/>
  <sheetViews>
    <sheetView workbookViewId="0">
      <selection activeCell="F4" sqref="F4"/>
    </sheetView>
  </sheetViews>
  <sheetFormatPr baseColWidth="10" defaultRowHeight="15" x14ac:dyDescent="0.25"/>
  <cols>
    <col min="1" max="1" width="3.7109375" customWidth="1"/>
    <col min="2" max="2" width="26.85546875" bestFit="1" customWidth="1"/>
    <col min="3" max="3" width="13.85546875" bestFit="1" customWidth="1"/>
  </cols>
  <sheetData>
    <row r="1" spans="1:8" x14ac:dyDescent="0.25">
      <c r="B1" s="22" t="s">
        <v>0</v>
      </c>
      <c r="C1" s="22" t="s">
        <v>52</v>
      </c>
      <c r="H1" s="169" t="s">
        <v>185</v>
      </c>
    </row>
    <row r="2" spans="1:8" x14ac:dyDescent="0.25">
      <c r="B2" s="1" t="s">
        <v>6</v>
      </c>
      <c r="C2" s="15">
        <f>'ADAIN 2020'!D17</f>
        <v>86184</v>
      </c>
      <c r="H2" s="170"/>
    </row>
    <row r="3" spans="1:8" x14ac:dyDescent="0.25">
      <c r="C3" s="160">
        <v>1</v>
      </c>
      <c r="D3" s="160">
        <v>2</v>
      </c>
      <c r="E3" s="160">
        <v>3</v>
      </c>
      <c r="F3" s="160">
        <v>4</v>
      </c>
    </row>
    <row r="4" spans="1:8" ht="38.25" x14ac:dyDescent="0.25">
      <c r="A4" s="22" t="s">
        <v>34</v>
      </c>
      <c r="B4" s="22" t="s">
        <v>10</v>
      </c>
      <c r="C4" s="22" t="s">
        <v>11</v>
      </c>
      <c r="D4" s="23" t="s">
        <v>57</v>
      </c>
      <c r="E4" s="22" t="s">
        <v>1</v>
      </c>
      <c r="F4" s="22" t="s">
        <v>2</v>
      </c>
    </row>
    <row r="5" spans="1:8" x14ac:dyDescent="0.25">
      <c r="A5" s="12">
        <v>1</v>
      </c>
      <c r="B5" s="14" t="s">
        <v>17</v>
      </c>
      <c r="C5" s="18" t="s">
        <v>35</v>
      </c>
      <c r="D5" s="19">
        <f>IFERROR(VLOOKUP(C5,'[2]Áreas Acreditación'!$B$5:$H$19,7,0),0)</f>
        <v>5</v>
      </c>
      <c r="E5" s="17">
        <f>D5/$D$22</f>
        <v>8.3333333333333329E-2</v>
      </c>
      <c r="F5" s="15">
        <f>$C$2*E5</f>
        <v>7182</v>
      </c>
    </row>
    <row r="6" spans="1:8" x14ac:dyDescent="0.25">
      <c r="A6" s="12">
        <v>2</v>
      </c>
      <c r="B6" s="13" t="s">
        <v>18</v>
      </c>
      <c r="C6" s="18" t="s">
        <v>36</v>
      </c>
      <c r="D6" s="19">
        <f>IFERROR(VLOOKUP(C6,'[2]Áreas Acreditación'!$B$5:$H$19,7,0),0)</f>
        <v>3</v>
      </c>
      <c r="E6" s="17">
        <f t="shared" ref="E6:E21" si="0">D6/$D$22</f>
        <v>0.05</v>
      </c>
      <c r="F6" s="15">
        <f t="shared" ref="F6:F21" si="1">$C$2*E6</f>
        <v>4309.2</v>
      </c>
    </row>
    <row r="7" spans="1:8" x14ac:dyDescent="0.25">
      <c r="A7" s="12">
        <v>3</v>
      </c>
      <c r="B7" s="13" t="s">
        <v>19</v>
      </c>
      <c r="C7" s="18" t="s">
        <v>37</v>
      </c>
      <c r="D7" s="19">
        <f>IFERROR(VLOOKUP(C7,'[2]Áreas Acreditación'!$B$5:$H$19,7,0),0)</f>
        <v>5</v>
      </c>
      <c r="E7" s="17">
        <f t="shared" si="0"/>
        <v>8.3333333333333329E-2</v>
      </c>
      <c r="F7" s="15">
        <f t="shared" si="1"/>
        <v>7182</v>
      </c>
    </row>
    <row r="8" spans="1:8" x14ac:dyDescent="0.25">
      <c r="A8" s="12">
        <v>4</v>
      </c>
      <c r="B8" s="13" t="s">
        <v>20</v>
      </c>
      <c r="C8" s="18" t="s">
        <v>38</v>
      </c>
      <c r="D8" s="19">
        <f>IFERROR(VLOOKUP(C8,'[2]Áreas Acreditación'!$B$5:$H$19,7,0),0)</f>
        <v>5</v>
      </c>
      <c r="E8" s="17">
        <f t="shared" si="0"/>
        <v>8.3333333333333329E-2</v>
      </c>
      <c r="F8" s="15">
        <f t="shared" si="1"/>
        <v>7182</v>
      </c>
    </row>
    <row r="9" spans="1:8" x14ac:dyDescent="0.25">
      <c r="A9" s="12">
        <v>5</v>
      </c>
      <c r="B9" s="13" t="s">
        <v>21</v>
      </c>
      <c r="C9" s="18" t="s">
        <v>39</v>
      </c>
      <c r="D9" s="19">
        <f>IFERROR(VLOOKUP(C9,'[2]Áreas Acreditación'!$B$5:$H$19,7,0),0)</f>
        <v>5</v>
      </c>
      <c r="E9" s="17">
        <f t="shared" si="0"/>
        <v>8.3333333333333329E-2</v>
      </c>
      <c r="F9" s="15">
        <f t="shared" si="1"/>
        <v>7182</v>
      </c>
    </row>
    <row r="10" spans="1:8" x14ac:dyDescent="0.25">
      <c r="A10" s="12">
        <v>6</v>
      </c>
      <c r="B10" s="13" t="s">
        <v>22</v>
      </c>
      <c r="C10" s="18" t="s">
        <v>40</v>
      </c>
      <c r="D10" s="19">
        <f>IFERROR(VLOOKUP(C10,'[2]Áreas Acreditación'!$B$5:$H$19,7,0),0)</f>
        <v>4</v>
      </c>
      <c r="E10" s="17">
        <f t="shared" si="0"/>
        <v>6.6666666666666666E-2</v>
      </c>
      <c r="F10" s="15">
        <f t="shared" si="1"/>
        <v>5745.6</v>
      </c>
    </row>
    <row r="11" spans="1:8" x14ac:dyDescent="0.25">
      <c r="A11" s="12">
        <v>7</v>
      </c>
      <c r="B11" s="13" t="s">
        <v>23</v>
      </c>
      <c r="C11" s="18" t="s">
        <v>41</v>
      </c>
      <c r="D11" s="19">
        <f>IFERROR(VLOOKUP(C11,'[2]Áreas Acreditación'!$B$5:$H$19,7,0),0)</f>
        <v>4</v>
      </c>
      <c r="E11" s="17">
        <f t="shared" si="0"/>
        <v>6.6666666666666666E-2</v>
      </c>
      <c r="F11" s="15">
        <f t="shared" si="1"/>
        <v>5745.6</v>
      </c>
    </row>
    <row r="12" spans="1:8" x14ac:dyDescent="0.25">
      <c r="A12" s="12">
        <v>8</v>
      </c>
      <c r="B12" s="13" t="s">
        <v>24</v>
      </c>
      <c r="C12" s="18" t="s">
        <v>42</v>
      </c>
      <c r="D12" s="19">
        <f>IFERROR(VLOOKUP(C12,'[2]Áreas Acreditación'!$B$5:$H$19,7,0),0)</f>
        <v>5</v>
      </c>
      <c r="E12" s="17">
        <f t="shared" si="0"/>
        <v>8.3333333333333329E-2</v>
      </c>
      <c r="F12" s="15">
        <f t="shared" si="1"/>
        <v>7182</v>
      </c>
    </row>
    <row r="13" spans="1:8" x14ac:dyDescent="0.25">
      <c r="A13" s="12">
        <v>9</v>
      </c>
      <c r="B13" s="13" t="s">
        <v>25</v>
      </c>
      <c r="C13" s="18" t="s">
        <v>43</v>
      </c>
      <c r="D13" s="19">
        <f>IFERROR(VLOOKUP(C13,'[2]Áreas Acreditación'!$B$5:$H$19,7,0),0)</f>
        <v>0</v>
      </c>
      <c r="E13" s="17">
        <f t="shared" si="0"/>
        <v>0</v>
      </c>
      <c r="F13" s="15">
        <f t="shared" si="1"/>
        <v>0</v>
      </c>
    </row>
    <row r="14" spans="1:8" x14ac:dyDescent="0.25">
      <c r="A14" s="12">
        <v>10</v>
      </c>
      <c r="B14" s="13" t="s">
        <v>26</v>
      </c>
      <c r="C14" s="18" t="s">
        <v>44</v>
      </c>
      <c r="D14" s="19">
        <f>IFERROR(VLOOKUP(C14,'[2]Áreas Acreditación'!$B$5:$H$19,7,0),0)</f>
        <v>3</v>
      </c>
      <c r="E14" s="17">
        <f t="shared" si="0"/>
        <v>0.05</v>
      </c>
      <c r="F14" s="15">
        <f t="shared" si="1"/>
        <v>4309.2</v>
      </c>
    </row>
    <row r="15" spans="1:8" x14ac:dyDescent="0.25">
      <c r="A15" s="12">
        <v>11</v>
      </c>
      <c r="B15" s="13" t="s">
        <v>27</v>
      </c>
      <c r="C15" s="18" t="s">
        <v>45</v>
      </c>
      <c r="D15" s="19">
        <f>IFERROR(VLOOKUP(C15,'[2]Áreas Acreditación'!$B$5:$H$19,7,0),0)</f>
        <v>4</v>
      </c>
      <c r="E15" s="17">
        <f t="shared" si="0"/>
        <v>6.6666666666666666E-2</v>
      </c>
      <c r="F15" s="15">
        <f t="shared" si="1"/>
        <v>5745.6</v>
      </c>
    </row>
    <row r="16" spans="1:8" x14ac:dyDescent="0.25">
      <c r="A16" s="12">
        <v>12</v>
      </c>
      <c r="B16" s="13" t="s">
        <v>28</v>
      </c>
      <c r="C16" s="18" t="s">
        <v>46</v>
      </c>
      <c r="D16" s="19">
        <f>IFERROR(VLOOKUP(C16,'[2]Áreas Acreditación'!$B$5:$H$19,7,0),0)</f>
        <v>4</v>
      </c>
      <c r="E16" s="17">
        <f t="shared" si="0"/>
        <v>6.6666666666666666E-2</v>
      </c>
      <c r="F16" s="15">
        <f t="shared" si="1"/>
        <v>5745.6</v>
      </c>
    </row>
    <row r="17" spans="1:6" x14ac:dyDescent="0.25">
      <c r="A17" s="12">
        <v>13</v>
      </c>
      <c r="B17" s="13" t="s">
        <v>29</v>
      </c>
      <c r="C17" s="18" t="s">
        <v>47</v>
      </c>
      <c r="D17" s="19">
        <f>IFERROR(VLOOKUP(C17,'[2]Áreas Acreditación'!$B$5:$H$19,7,0),0)</f>
        <v>3</v>
      </c>
      <c r="E17" s="17">
        <f t="shared" si="0"/>
        <v>0.05</v>
      </c>
      <c r="F17" s="15">
        <f t="shared" si="1"/>
        <v>4309.2</v>
      </c>
    </row>
    <row r="18" spans="1:6" x14ac:dyDescent="0.25">
      <c r="A18" s="12">
        <v>14</v>
      </c>
      <c r="B18" s="13" t="s">
        <v>30</v>
      </c>
      <c r="C18" s="18" t="s">
        <v>48</v>
      </c>
      <c r="D18" s="19">
        <f>IFERROR(VLOOKUP(C18,'[2]Áreas Acreditación'!$B$5:$H$19,7,0),0)</f>
        <v>4</v>
      </c>
      <c r="E18" s="17">
        <f t="shared" si="0"/>
        <v>6.6666666666666666E-2</v>
      </c>
      <c r="F18" s="15">
        <f t="shared" si="1"/>
        <v>5745.6</v>
      </c>
    </row>
    <row r="19" spans="1:6" x14ac:dyDescent="0.25">
      <c r="A19" s="12">
        <v>15</v>
      </c>
      <c r="B19" s="13" t="s">
        <v>31</v>
      </c>
      <c r="C19" s="18" t="s">
        <v>49</v>
      </c>
      <c r="D19" s="19">
        <f>IFERROR(VLOOKUP(C19,'[2]Áreas Acreditación'!$B$5:$H$19,7,0),0)</f>
        <v>3</v>
      </c>
      <c r="E19" s="17">
        <f t="shared" si="0"/>
        <v>0.05</v>
      </c>
      <c r="F19" s="15">
        <f t="shared" si="1"/>
        <v>4309.2</v>
      </c>
    </row>
    <row r="20" spans="1:6" x14ac:dyDescent="0.25">
      <c r="A20" s="12">
        <v>16</v>
      </c>
      <c r="B20" s="13" t="s">
        <v>32</v>
      </c>
      <c r="C20" s="18" t="s">
        <v>50</v>
      </c>
      <c r="D20" s="19">
        <f>IFERROR(VLOOKUP(C20,'[2]Áreas Acreditación'!$B$5:$H$19,7,0),0)</f>
        <v>3</v>
      </c>
      <c r="E20" s="17">
        <f t="shared" si="0"/>
        <v>0.05</v>
      </c>
      <c r="F20" s="15">
        <f t="shared" si="1"/>
        <v>4309.2</v>
      </c>
    </row>
    <row r="21" spans="1:6" x14ac:dyDescent="0.25">
      <c r="A21" s="12">
        <v>17</v>
      </c>
      <c r="B21" s="13" t="s">
        <v>33</v>
      </c>
      <c r="C21" s="18" t="s">
        <v>51</v>
      </c>
      <c r="D21" s="19">
        <f>IFERROR(VLOOKUP(C21,'[2]Áreas Acreditación'!$B$5:$H$19,7,0),0)</f>
        <v>0</v>
      </c>
      <c r="E21" s="17">
        <f t="shared" si="0"/>
        <v>0</v>
      </c>
      <c r="F21" s="15">
        <f t="shared" si="1"/>
        <v>0</v>
      </c>
    </row>
    <row r="22" spans="1:6" x14ac:dyDescent="0.25">
      <c r="D22" s="19">
        <f>SUM(D5:D21)</f>
        <v>60</v>
      </c>
      <c r="E22" s="17">
        <f>SUM(E5:E21)</f>
        <v>1</v>
      </c>
      <c r="F22" s="16">
        <f>SUM(F5:F21)</f>
        <v>86183.999999999985</v>
      </c>
    </row>
  </sheetData>
  <mergeCells count="1">
    <mergeCell ref="H1:H2"/>
  </mergeCells>
  <hyperlinks>
    <hyperlink ref="H1:H2" location="'ADAIN 2020'!A1" display="'ADAIN 2020'!A1" xr:uid="{1203C4D9-E306-44F1-B17E-55760C99CAD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743AC-D658-4234-A4DE-C5DE3E0CFC4B}">
  <dimension ref="A1:I22"/>
  <sheetViews>
    <sheetView workbookViewId="0">
      <selection activeCell="G4" sqref="G4"/>
    </sheetView>
  </sheetViews>
  <sheetFormatPr baseColWidth="10" defaultRowHeight="15" x14ac:dyDescent="0.25"/>
  <cols>
    <col min="1" max="1" width="5.5703125" customWidth="1"/>
    <col min="2" max="2" width="26.85546875" bestFit="1" customWidth="1"/>
    <col min="3" max="3" width="13.85546875" bestFit="1" customWidth="1"/>
    <col min="4" max="4" width="15.5703125" bestFit="1" customWidth="1"/>
    <col min="5" max="5" width="11.28515625" customWidth="1"/>
    <col min="7" max="7" width="12.7109375" bestFit="1" customWidth="1"/>
  </cols>
  <sheetData>
    <row r="1" spans="1:9" x14ac:dyDescent="0.25">
      <c r="B1" s="22" t="s">
        <v>0</v>
      </c>
      <c r="C1" s="22" t="s">
        <v>52</v>
      </c>
      <c r="D1" s="28"/>
      <c r="E1" s="28"/>
      <c r="I1" s="169" t="s">
        <v>185</v>
      </c>
    </row>
    <row r="2" spans="1:9" x14ac:dyDescent="0.25">
      <c r="B2" s="1" t="s">
        <v>8</v>
      </c>
      <c r="C2" s="15">
        <f>'ADAIN 2020'!D18</f>
        <v>1034208</v>
      </c>
      <c r="D2" s="27"/>
      <c r="E2" s="27"/>
      <c r="I2" s="170"/>
    </row>
    <row r="3" spans="1:9" x14ac:dyDescent="0.25">
      <c r="C3" s="160">
        <v>1</v>
      </c>
      <c r="D3" s="160">
        <v>2</v>
      </c>
      <c r="E3" s="160">
        <v>3</v>
      </c>
      <c r="F3" s="160">
        <v>4</v>
      </c>
      <c r="G3" s="160">
        <v>5</v>
      </c>
    </row>
    <row r="4" spans="1:9" ht="25.5" x14ac:dyDescent="0.25">
      <c r="A4" s="22" t="s">
        <v>34</v>
      </c>
      <c r="B4" s="22" t="s">
        <v>10</v>
      </c>
      <c r="C4" s="22" t="s">
        <v>11</v>
      </c>
      <c r="D4" s="22" t="s">
        <v>58</v>
      </c>
      <c r="E4" s="22" t="s">
        <v>59</v>
      </c>
      <c r="F4" s="23" t="s">
        <v>74</v>
      </c>
      <c r="G4" s="22" t="s">
        <v>2</v>
      </c>
    </row>
    <row r="5" spans="1:9" x14ac:dyDescent="0.25">
      <c r="A5" s="12">
        <v>1</v>
      </c>
      <c r="B5" s="14" t="s">
        <v>17</v>
      </c>
      <c r="C5" s="12" t="s">
        <v>35</v>
      </c>
      <c r="D5" s="12" t="s">
        <v>60</v>
      </c>
      <c r="E5" s="29">
        <v>7</v>
      </c>
      <c r="F5" s="17">
        <f>VLOOKUP(E5,'% por Universidad(cultura)'!$B$5:$S$21,18,0)</f>
        <v>0.12376275271624068</v>
      </c>
      <c r="G5" s="15">
        <f>$C$2*F5</f>
        <v>127996.42896115784</v>
      </c>
    </row>
    <row r="6" spans="1:9" x14ac:dyDescent="0.25">
      <c r="A6" s="12">
        <v>2</v>
      </c>
      <c r="B6" s="13" t="s">
        <v>18</v>
      </c>
      <c r="C6" s="12" t="s">
        <v>36</v>
      </c>
      <c r="D6" s="12" t="s">
        <v>61</v>
      </c>
      <c r="E6" s="29">
        <v>1</v>
      </c>
      <c r="F6" s="17">
        <f>VLOOKUP(E6,'% por Universidad(cultura)'!$B$5:$S$21,18,0)</f>
        <v>8.7825000170226514E-2</v>
      </c>
      <c r="G6" s="15">
        <f t="shared" ref="G6:G21" si="0">$C$2*F6</f>
        <v>90829.317776049618</v>
      </c>
    </row>
    <row r="7" spans="1:9" x14ac:dyDescent="0.25">
      <c r="A7" s="12">
        <v>3</v>
      </c>
      <c r="B7" s="13" t="s">
        <v>19</v>
      </c>
      <c r="C7" s="12" t="s">
        <v>37</v>
      </c>
      <c r="D7" s="12" t="s">
        <v>62</v>
      </c>
      <c r="E7" s="29">
        <v>9</v>
      </c>
      <c r="F7" s="17">
        <f>VLOOKUP(E7,'% por Universidad(cultura)'!$B$5:$S$21,18,0)</f>
        <v>9.3335219016793286E-2</v>
      </c>
      <c r="G7" s="15">
        <f t="shared" si="0"/>
        <v>96528.030188919744</v>
      </c>
    </row>
    <row r="8" spans="1:9" x14ac:dyDescent="0.25">
      <c r="A8" s="12">
        <v>4</v>
      </c>
      <c r="B8" s="13" t="s">
        <v>20</v>
      </c>
      <c r="C8" s="12" t="s">
        <v>38</v>
      </c>
      <c r="D8" s="12" t="s">
        <v>63</v>
      </c>
      <c r="E8" s="29">
        <v>8</v>
      </c>
      <c r="F8" s="17">
        <f>VLOOKUP(E8,'% por Universidad(cultura)'!$B$5:$S$21,18,0)</f>
        <v>9.0585055624013922E-2</v>
      </c>
      <c r="G8" s="15">
        <f t="shared" si="0"/>
        <v>93683.789206800197</v>
      </c>
    </row>
    <row r="9" spans="1:9" x14ac:dyDescent="0.25">
      <c r="A9" s="12">
        <v>5</v>
      </c>
      <c r="B9" s="13" t="s">
        <v>21</v>
      </c>
      <c r="C9" s="12" t="s">
        <v>39</v>
      </c>
      <c r="D9" s="12" t="s">
        <v>64</v>
      </c>
      <c r="E9" s="29">
        <v>13</v>
      </c>
      <c r="F9" s="17">
        <f>VLOOKUP(E9,'% por Universidad(cultura)'!$B$5:$S$21,18,0)</f>
        <v>1.1035613983136251E-2</v>
      </c>
      <c r="G9" s="15">
        <f t="shared" si="0"/>
        <v>11413.120266271375</v>
      </c>
    </row>
    <row r="10" spans="1:9" x14ac:dyDescent="0.25">
      <c r="A10" s="12">
        <v>6</v>
      </c>
      <c r="B10" s="13" t="s">
        <v>22</v>
      </c>
      <c r="C10" s="12" t="s">
        <v>40</v>
      </c>
      <c r="D10" s="12" t="s">
        <v>65</v>
      </c>
      <c r="E10" s="29">
        <v>2</v>
      </c>
      <c r="F10" s="17">
        <f>VLOOKUP(E10,'% por Universidad(cultura)'!$B$5:$S$21,18,0)</f>
        <v>9.8953811161756999E-2</v>
      </c>
      <c r="G10" s="15">
        <f t="shared" si="0"/>
        <v>102338.82313397838</v>
      </c>
    </row>
    <row r="11" spans="1:9" x14ac:dyDescent="0.25">
      <c r="A11" s="12">
        <v>7</v>
      </c>
      <c r="B11" s="13" t="s">
        <v>23</v>
      </c>
      <c r="C11" s="12" t="s">
        <v>41</v>
      </c>
      <c r="D11" s="12" t="s">
        <v>66</v>
      </c>
      <c r="E11" s="29">
        <v>4</v>
      </c>
      <c r="F11" s="17">
        <f>VLOOKUP(E11,'% por Universidad(cultura)'!$B$5:$S$21,18,0)</f>
        <v>9.1138503862515083E-2</v>
      </c>
      <c r="G11" s="15">
        <f t="shared" si="0"/>
        <v>94256.169802643999</v>
      </c>
    </row>
    <row r="12" spans="1:9" x14ac:dyDescent="0.25">
      <c r="A12" s="12">
        <v>8</v>
      </c>
      <c r="B12" s="13" t="s">
        <v>24</v>
      </c>
      <c r="C12" s="12" t="s">
        <v>42</v>
      </c>
      <c r="D12" s="12" t="s">
        <v>67</v>
      </c>
      <c r="E12" s="29">
        <v>5</v>
      </c>
      <c r="F12" s="17">
        <f>VLOOKUP(E12,'% por Universidad(cultura)'!$B$5:$S$21,18,0)</f>
        <v>1.9408682112482506E-2</v>
      </c>
      <c r="G12" s="15">
        <f t="shared" si="0"/>
        <v>20072.614310186309</v>
      </c>
    </row>
    <row r="13" spans="1:9" x14ac:dyDescent="0.25">
      <c r="A13" s="12">
        <v>9</v>
      </c>
      <c r="B13" s="13" t="s">
        <v>25</v>
      </c>
      <c r="C13" s="12" t="s">
        <v>43</v>
      </c>
      <c r="D13" s="12" t="s">
        <v>68</v>
      </c>
      <c r="E13" s="29">
        <v>6</v>
      </c>
      <c r="F13" s="17">
        <f>VLOOKUP(E13,'% por Universidad(cultura)'!$B$5:$S$21,18,0)</f>
        <v>0.1169795970791891</v>
      </c>
      <c r="G13" s="15">
        <f t="shared" si="0"/>
        <v>120981.235136074</v>
      </c>
    </row>
    <row r="14" spans="1:9" x14ac:dyDescent="0.25">
      <c r="A14" s="12">
        <v>10</v>
      </c>
      <c r="B14" s="13" t="s">
        <v>26</v>
      </c>
      <c r="C14" s="12" t="s">
        <v>44</v>
      </c>
      <c r="D14" s="12" t="s">
        <v>69</v>
      </c>
      <c r="E14" s="29">
        <v>10</v>
      </c>
      <c r="F14" s="17">
        <f>VLOOKUP(E14,'% por Universidad(cultura)'!$B$5:$S$21,18,0)</f>
        <v>6.9514795796197792E-2</v>
      </c>
      <c r="G14" s="15">
        <f t="shared" si="0"/>
        <v>71892.75793079412</v>
      </c>
    </row>
    <row r="15" spans="1:9" x14ac:dyDescent="0.25">
      <c r="A15" s="12">
        <v>11</v>
      </c>
      <c r="B15" s="13" t="s">
        <v>27</v>
      </c>
      <c r="C15" s="12" t="s">
        <v>45</v>
      </c>
      <c r="D15" s="12" t="s">
        <v>70</v>
      </c>
      <c r="E15" s="29">
        <v>3</v>
      </c>
      <c r="F15" s="17">
        <f>VLOOKUP(E15,'% por Universidad(cultura)'!$B$5:$S$21,18,0)</f>
        <v>5.3936492990728058E-2</v>
      </c>
      <c r="G15" s="15">
        <f t="shared" si="0"/>
        <v>55781.55254295488</v>
      </c>
    </row>
    <row r="16" spans="1:9" x14ac:dyDescent="0.25">
      <c r="A16" s="12">
        <v>12</v>
      </c>
      <c r="B16" s="13" t="s">
        <v>28</v>
      </c>
      <c r="C16" s="12" t="s">
        <v>46</v>
      </c>
      <c r="D16" s="12" t="s">
        <v>71</v>
      </c>
      <c r="E16" s="29">
        <v>15</v>
      </c>
      <c r="F16" s="17">
        <f>VLOOKUP(E16,'% por Universidad(cultura)'!$B$5:$S$21,18,0)</f>
        <v>3.9355133121435043E-2</v>
      </c>
      <c r="G16" s="15">
        <f t="shared" si="0"/>
        <v>40701.39351525309</v>
      </c>
    </row>
    <row r="17" spans="1:7" x14ac:dyDescent="0.25">
      <c r="A17" s="12">
        <v>13</v>
      </c>
      <c r="B17" s="13" t="s">
        <v>29</v>
      </c>
      <c r="C17" s="12" t="s">
        <v>47</v>
      </c>
      <c r="D17" s="12" t="s">
        <v>67</v>
      </c>
      <c r="E17" s="29">
        <v>5</v>
      </c>
      <c r="F17" s="17">
        <f>VLOOKUP(E17,'% por Universidad(cultura)'!$B$5:$S$21,18,0)</f>
        <v>1.9408682112482506E-2</v>
      </c>
      <c r="G17" s="15">
        <f t="shared" si="0"/>
        <v>20072.614310186309</v>
      </c>
    </row>
    <row r="18" spans="1:7" x14ac:dyDescent="0.25">
      <c r="A18" s="12">
        <v>14</v>
      </c>
      <c r="B18" s="13" t="s">
        <v>30</v>
      </c>
      <c r="C18" s="12" t="s">
        <v>48</v>
      </c>
      <c r="D18" s="12" t="s">
        <v>72</v>
      </c>
      <c r="E18" s="29">
        <v>12</v>
      </c>
      <c r="F18" s="17">
        <f>VLOOKUP(E18,'% por Universidad(cultura)'!$B$5:$S$21,18,0)</f>
        <v>2.857465066577659E-2</v>
      </c>
      <c r="G18" s="15">
        <f t="shared" si="0"/>
        <v>29552.132315751474</v>
      </c>
    </row>
    <row r="19" spans="1:7" x14ac:dyDescent="0.25">
      <c r="A19" s="12">
        <v>15</v>
      </c>
      <c r="B19" s="13" t="s">
        <v>31</v>
      </c>
      <c r="C19" s="12" t="s">
        <v>49</v>
      </c>
      <c r="D19" s="12" t="s">
        <v>64</v>
      </c>
      <c r="E19" s="29">
        <v>13</v>
      </c>
      <c r="F19" s="17">
        <f>VLOOKUP(E19,'% por Universidad(cultura)'!$B$5:$S$21,18,0)</f>
        <v>1.1035613983136251E-2</v>
      </c>
      <c r="G19" s="15">
        <f t="shared" si="0"/>
        <v>11413.120266271375</v>
      </c>
    </row>
    <row r="20" spans="1:7" x14ac:dyDescent="0.25">
      <c r="A20" s="12">
        <v>16</v>
      </c>
      <c r="B20" s="13" t="s">
        <v>32</v>
      </c>
      <c r="C20" s="12" t="s">
        <v>50</v>
      </c>
      <c r="D20" s="12" t="s">
        <v>64</v>
      </c>
      <c r="E20" s="29">
        <v>13</v>
      </c>
      <c r="F20" s="17">
        <f>VLOOKUP(E20,'% por Universidad(cultura)'!$B$5:$S$21,18,0)</f>
        <v>1.1035613983136251E-2</v>
      </c>
      <c r="G20" s="15">
        <f t="shared" si="0"/>
        <v>11413.120266271375</v>
      </c>
    </row>
    <row r="21" spans="1:7" x14ac:dyDescent="0.25">
      <c r="A21" s="12">
        <v>17</v>
      </c>
      <c r="B21" s="13" t="s">
        <v>33</v>
      </c>
      <c r="C21" s="12" t="s">
        <v>51</v>
      </c>
      <c r="D21" s="12" t="s">
        <v>73</v>
      </c>
      <c r="E21" s="29">
        <v>11</v>
      </c>
      <c r="F21" s="17">
        <f>VLOOKUP(E21,'% por Universidad(cultura)'!$B$5:$S$21,18,0)</f>
        <v>3.4114781620753341E-2</v>
      </c>
      <c r="G21" s="15">
        <f t="shared" si="0"/>
        <v>35281.780070436071</v>
      </c>
    </row>
    <row r="22" spans="1:7" x14ac:dyDescent="0.25">
      <c r="F22" s="30">
        <f>SUM(F5:F21)</f>
        <v>1.0000000000000002</v>
      </c>
      <c r="G22" s="31">
        <f>SUM(G5:G21)</f>
        <v>1034208.0000000005</v>
      </c>
    </row>
  </sheetData>
  <mergeCells count="1">
    <mergeCell ref="I1:I2"/>
  </mergeCells>
  <hyperlinks>
    <hyperlink ref="I1:I2" location="'ADAIN 2020'!A1" display="'ADAIN 2020'!A1" xr:uid="{0BD568F3-DBF4-4942-8F96-2C7A40CC750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C740-8C35-4654-A8C7-410102D61DEC}">
  <dimension ref="A1:S24"/>
  <sheetViews>
    <sheetView zoomScale="90" zoomScaleNormal="90" workbookViewId="0">
      <selection activeCell="A4" sqref="A4"/>
    </sheetView>
  </sheetViews>
  <sheetFormatPr baseColWidth="10" defaultRowHeight="15" x14ac:dyDescent="0.25"/>
  <cols>
    <col min="1" max="1" width="14.85546875" customWidth="1"/>
    <col min="5" max="5" width="14.42578125" customWidth="1"/>
    <col min="7" max="7" width="14.140625" customWidth="1"/>
    <col min="9" max="9" width="15.5703125" customWidth="1"/>
    <col min="11" max="11" width="15" customWidth="1"/>
    <col min="13" max="13" width="15.140625" customWidth="1"/>
  </cols>
  <sheetData>
    <row r="1" spans="1:19" x14ac:dyDescent="0.25">
      <c r="B1" s="160">
        <v>1</v>
      </c>
      <c r="C1" s="160">
        <v>2</v>
      </c>
      <c r="D1" s="160">
        <v>3</v>
      </c>
      <c r="E1" s="160">
        <v>4</v>
      </c>
      <c r="F1" s="160">
        <v>5</v>
      </c>
      <c r="G1" s="160">
        <v>6</v>
      </c>
      <c r="H1" s="160">
        <v>7</v>
      </c>
      <c r="I1" s="160">
        <v>8</v>
      </c>
      <c r="J1" s="160">
        <v>9</v>
      </c>
      <c r="K1" s="160">
        <v>10</v>
      </c>
      <c r="L1" s="160">
        <v>11</v>
      </c>
      <c r="M1" s="160">
        <v>12</v>
      </c>
      <c r="N1" s="160">
        <v>13</v>
      </c>
      <c r="O1" s="160">
        <v>14</v>
      </c>
      <c r="P1" s="160">
        <v>15</v>
      </c>
      <c r="Q1" s="160">
        <v>16</v>
      </c>
      <c r="R1" s="160">
        <v>17</v>
      </c>
      <c r="S1" s="160">
        <v>18</v>
      </c>
    </row>
    <row r="2" spans="1:19" ht="123.75" customHeight="1" x14ac:dyDescent="0.25">
      <c r="A2" s="33"/>
      <c r="B2" s="34"/>
      <c r="C2" s="34"/>
      <c r="D2" s="172" t="s">
        <v>75</v>
      </c>
      <c r="E2" s="173"/>
      <c r="F2" s="172" t="s">
        <v>76</v>
      </c>
      <c r="G2" s="173"/>
      <c r="H2" s="174" t="s">
        <v>77</v>
      </c>
      <c r="I2" s="175"/>
      <c r="J2" s="174" t="s">
        <v>78</v>
      </c>
      <c r="K2" s="175"/>
      <c r="L2" s="35"/>
      <c r="M2" s="35"/>
      <c r="N2" s="33"/>
      <c r="O2" s="33"/>
      <c r="P2" s="33"/>
      <c r="Q2" s="33"/>
      <c r="R2" s="33"/>
      <c r="S2" s="33"/>
    </row>
    <row r="3" spans="1:19" x14ac:dyDescent="0.25">
      <c r="A3" s="33"/>
      <c r="B3" s="33"/>
      <c r="C3" s="33"/>
      <c r="D3" s="176" t="s">
        <v>79</v>
      </c>
      <c r="E3" s="177"/>
      <c r="F3" s="176" t="s">
        <v>79</v>
      </c>
      <c r="G3" s="177"/>
      <c r="H3" s="176" t="s">
        <v>79</v>
      </c>
      <c r="I3" s="177"/>
      <c r="J3" s="176" t="s">
        <v>79</v>
      </c>
      <c r="K3" s="177"/>
      <c r="L3" s="171" t="s">
        <v>80</v>
      </c>
      <c r="M3" s="171"/>
      <c r="N3" s="33"/>
      <c r="O3" s="33"/>
      <c r="P3" s="33"/>
      <c r="Q3" s="33"/>
      <c r="R3" s="33"/>
      <c r="S3" s="33"/>
    </row>
    <row r="4" spans="1:19" ht="63.75" x14ac:dyDescent="0.25">
      <c r="A4" s="36" t="s">
        <v>81</v>
      </c>
      <c r="B4" s="37" t="s">
        <v>59</v>
      </c>
      <c r="C4" s="37" t="s">
        <v>82</v>
      </c>
      <c r="D4" s="37" t="s">
        <v>83</v>
      </c>
      <c r="E4" s="37" t="s">
        <v>84</v>
      </c>
      <c r="F4" s="37" t="s">
        <v>83</v>
      </c>
      <c r="G4" s="37" t="s">
        <v>85</v>
      </c>
      <c r="H4" s="37" t="s">
        <v>83</v>
      </c>
      <c r="I4" s="37" t="s">
        <v>85</v>
      </c>
      <c r="J4" s="37" t="s">
        <v>83</v>
      </c>
      <c r="K4" s="37" t="s">
        <v>86</v>
      </c>
      <c r="L4" s="37" t="s">
        <v>83</v>
      </c>
      <c r="M4" s="37" t="s">
        <v>86</v>
      </c>
      <c r="N4" s="37" t="s">
        <v>87</v>
      </c>
      <c r="O4" s="37" t="s">
        <v>88</v>
      </c>
      <c r="P4" s="37" t="s">
        <v>89</v>
      </c>
      <c r="Q4" s="37" t="s">
        <v>90</v>
      </c>
      <c r="R4" s="37" t="s">
        <v>91</v>
      </c>
      <c r="S4" s="37" t="s">
        <v>92</v>
      </c>
    </row>
    <row r="5" spans="1:19" x14ac:dyDescent="0.25">
      <c r="A5" s="38" t="s">
        <v>71</v>
      </c>
      <c r="B5" s="39">
        <v>15</v>
      </c>
      <c r="C5" s="39" t="s">
        <v>93</v>
      </c>
      <c r="D5" s="40">
        <v>4</v>
      </c>
      <c r="E5" s="40">
        <v>12690309</v>
      </c>
      <c r="F5" s="40">
        <v>15</v>
      </c>
      <c r="G5" s="40">
        <v>57544045</v>
      </c>
      <c r="H5" s="40">
        <v>7</v>
      </c>
      <c r="I5" s="40">
        <v>214762351</v>
      </c>
      <c r="J5" s="40">
        <v>3</v>
      </c>
      <c r="K5" s="40">
        <v>35401004</v>
      </c>
      <c r="L5" s="40">
        <f t="shared" ref="L5:M20" si="0">D5+F5+H5+J5</f>
        <v>29</v>
      </c>
      <c r="M5" s="40">
        <f t="shared" si="0"/>
        <v>320397709</v>
      </c>
      <c r="N5" s="40">
        <f>IFERROR(VLOOKUP(B5,Población!$A$7:$B$22,2,0),0)</f>
        <v>226068</v>
      </c>
      <c r="O5" s="38">
        <f t="shared" ref="O5:O20" si="1">IF(C5="SÍ",(M5/N5),0)</f>
        <v>1417.2625448979952</v>
      </c>
      <c r="P5" s="41">
        <f t="shared" ref="P5:P20" si="2">IF(O5&gt;0,$O$23/O5,0)</f>
        <v>0.31798850831693481</v>
      </c>
      <c r="Q5" s="41">
        <f t="shared" ref="Q5:Q20" si="3">P5/$P$21</f>
        <v>3.9355133121435043E-2</v>
      </c>
      <c r="R5" s="39">
        <v>1</v>
      </c>
      <c r="S5" s="41">
        <f>IF(Q5&gt;0,(Q5/R5),0)</f>
        <v>3.9355133121435043E-2</v>
      </c>
    </row>
    <row r="6" spans="1:19" x14ac:dyDescent="0.25">
      <c r="A6" s="38" t="s">
        <v>61</v>
      </c>
      <c r="B6" s="39">
        <v>1</v>
      </c>
      <c r="C6" s="39" t="s">
        <v>93</v>
      </c>
      <c r="D6" s="40">
        <v>5</v>
      </c>
      <c r="E6" s="40">
        <v>29573426</v>
      </c>
      <c r="F6" s="40">
        <v>10</v>
      </c>
      <c r="G6" s="40">
        <v>113370456</v>
      </c>
      <c r="H6" s="40">
        <v>2</v>
      </c>
      <c r="I6" s="40">
        <v>17211377</v>
      </c>
      <c r="J6" s="40">
        <v>1</v>
      </c>
      <c r="K6" s="40">
        <v>49777981</v>
      </c>
      <c r="L6" s="40">
        <f t="shared" si="0"/>
        <v>18</v>
      </c>
      <c r="M6" s="40">
        <f t="shared" si="0"/>
        <v>209933240</v>
      </c>
      <c r="N6" s="40">
        <f>IFERROR(VLOOKUP(B6,Población!$A$7:$B$22,2,0),0)</f>
        <v>330558</v>
      </c>
      <c r="O6" s="38">
        <f t="shared" si="1"/>
        <v>635.08745817677982</v>
      </c>
      <c r="P6" s="41">
        <f t="shared" si="2"/>
        <v>0.70962384273715129</v>
      </c>
      <c r="Q6" s="41">
        <f t="shared" si="3"/>
        <v>8.7825000170226514E-2</v>
      </c>
      <c r="R6" s="39">
        <v>1</v>
      </c>
      <c r="S6" s="41">
        <f t="shared" ref="S6:S20" si="4">IF(Q6&gt;0,(Q6/R6),0)</f>
        <v>8.7825000170226514E-2</v>
      </c>
    </row>
    <row r="7" spans="1:19" x14ac:dyDescent="0.25">
      <c r="A7" s="38" t="s">
        <v>65</v>
      </c>
      <c r="B7" s="39">
        <v>2</v>
      </c>
      <c r="C7" s="39" t="s">
        <v>93</v>
      </c>
      <c r="D7" s="40">
        <v>6</v>
      </c>
      <c r="E7" s="40">
        <v>20840515</v>
      </c>
      <c r="F7" s="40">
        <v>6</v>
      </c>
      <c r="G7" s="40">
        <v>73812779</v>
      </c>
      <c r="H7" s="40">
        <v>7</v>
      </c>
      <c r="I7" s="40">
        <v>116036669</v>
      </c>
      <c r="J7" s="40">
        <v>5</v>
      </c>
      <c r="K7" s="40">
        <v>131754192</v>
      </c>
      <c r="L7" s="40">
        <f t="shared" si="0"/>
        <v>24</v>
      </c>
      <c r="M7" s="40">
        <f t="shared" si="0"/>
        <v>342444155</v>
      </c>
      <c r="N7" s="40">
        <f>IFERROR(VLOOKUP(B7,Población!$A$7:$B$22,2,0),0)</f>
        <v>607534</v>
      </c>
      <c r="O7" s="38">
        <f t="shared" si="1"/>
        <v>563.66253575931557</v>
      </c>
      <c r="P7" s="41">
        <f t="shared" si="2"/>
        <v>0.79954436201524348</v>
      </c>
      <c r="Q7" s="41">
        <f t="shared" si="3"/>
        <v>9.8953811161756999E-2</v>
      </c>
      <c r="R7" s="39">
        <v>1</v>
      </c>
      <c r="S7" s="41">
        <f t="shared" si="4"/>
        <v>9.8953811161756999E-2</v>
      </c>
    </row>
    <row r="8" spans="1:19" x14ac:dyDescent="0.25">
      <c r="A8" s="38" t="s">
        <v>70</v>
      </c>
      <c r="B8" s="39">
        <v>3</v>
      </c>
      <c r="C8" s="39" t="s">
        <v>93</v>
      </c>
      <c r="D8" s="40">
        <v>3</v>
      </c>
      <c r="E8" s="40">
        <v>150244617.69999999</v>
      </c>
      <c r="F8" s="40">
        <v>11</v>
      </c>
      <c r="G8" s="40">
        <v>63028392</v>
      </c>
      <c r="H8" s="40">
        <v>2</v>
      </c>
      <c r="I8" s="40">
        <v>16114046</v>
      </c>
      <c r="J8" s="40">
        <v>3</v>
      </c>
      <c r="K8" s="40">
        <v>66543670</v>
      </c>
      <c r="L8" s="40">
        <f t="shared" si="0"/>
        <v>19</v>
      </c>
      <c r="M8" s="40">
        <f t="shared" si="0"/>
        <v>295930725.69999999</v>
      </c>
      <c r="N8" s="40">
        <f>IFERROR(VLOOKUP(B8,Población!$A$7:$B$22,2,0),0)</f>
        <v>286168</v>
      </c>
      <c r="O8" s="38">
        <f t="shared" si="1"/>
        <v>1034.1153647507758</v>
      </c>
      <c r="P8" s="41">
        <f t="shared" si="2"/>
        <v>0.43580553766763691</v>
      </c>
      <c r="Q8" s="41">
        <f t="shared" si="3"/>
        <v>5.3936492990728058E-2</v>
      </c>
      <c r="R8" s="39">
        <v>1</v>
      </c>
      <c r="S8" s="41">
        <f t="shared" si="4"/>
        <v>5.3936492990728058E-2</v>
      </c>
    </row>
    <row r="9" spans="1:19" x14ac:dyDescent="0.25">
      <c r="A9" s="38" t="s">
        <v>66</v>
      </c>
      <c r="B9" s="39">
        <v>4</v>
      </c>
      <c r="C9" s="39" t="s">
        <v>93</v>
      </c>
      <c r="D9" s="40">
        <v>24</v>
      </c>
      <c r="E9" s="40">
        <v>127479282</v>
      </c>
      <c r="F9" s="40">
        <v>22</v>
      </c>
      <c r="G9" s="40">
        <v>108014399</v>
      </c>
      <c r="H9" s="40">
        <v>8</v>
      </c>
      <c r="I9" s="40">
        <v>196450749</v>
      </c>
      <c r="J9" s="40">
        <v>3</v>
      </c>
      <c r="K9" s="40">
        <v>31696471</v>
      </c>
      <c r="L9" s="40">
        <f t="shared" si="0"/>
        <v>57</v>
      </c>
      <c r="M9" s="40">
        <f t="shared" si="0"/>
        <v>463640901</v>
      </c>
      <c r="N9" s="40">
        <f>IFERROR(VLOOKUP(B9,Población!$A$7:$B$22,2,0),0)</f>
        <v>757586</v>
      </c>
      <c r="O9" s="38">
        <f t="shared" si="1"/>
        <v>611.9977151108917</v>
      </c>
      <c r="P9" s="41">
        <f t="shared" si="2"/>
        <v>0.73639687112870345</v>
      </c>
      <c r="Q9" s="41">
        <f t="shared" si="3"/>
        <v>9.1138503862515083E-2</v>
      </c>
      <c r="R9" s="39">
        <v>1</v>
      </c>
      <c r="S9" s="41">
        <f t="shared" si="4"/>
        <v>9.1138503862515083E-2</v>
      </c>
    </row>
    <row r="10" spans="1:19" x14ac:dyDescent="0.25">
      <c r="A10" s="38" t="s">
        <v>67</v>
      </c>
      <c r="B10" s="39">
        <v>5</v>
      </c>
      <c r="C10" s="39" t="s">
        <v>93</v>
      </c>
      <c r="D10" s="40">
        <v>82</v>
      </c>
      <c r="E10" s="40">
        <v>495322799.80000001</v>
      </c>
      <c r="F10" s="40">
        <v>170</v>
      </c>
      <c r="G10" s="40">
        <v>862868575</v>
      </c>
      <c r="H10" s="40">
        <v>34</v>
      </c>
      <c r="I10" s="40">
        <v>571270559.10000002</v>
      </c>
      <c r="J10" s="40">
        <v>54</v>
      </c>
      <c r="K10" s="40">
        <v>679802292</v>
      </c>
      <c r="L10" s="40">
        <f t="shared" si="0"/>
        <v>340</v>
      </c>
      <c r="M10" s="40">
        <f t="shared" si="0"/>
        <v>2609264225.9000001</v>
      </c>
      <c r="N10" s="40">
        <f>IFERROR(VLOOKUP(B10,Población!$A$7:$B$22,2,0),0)</f>
        <v>1815902</v>
      </c>
      <c r="O10" s="38">
        <f t="shared" si="1"/>
        <v>1436.8970494553121</v>
      </c>
      <c r="P10" s="41">
        <f t="shared" si="2"/>
        <v>0.31364334885120271</v>
      </c>
      <c r="Q10" s="41">
        <f t="shared" si="3"/>
        <v>3.8817364224965012E-2</v>
      </c>
      <c r="R10" s="39">
        <v>2</v>
      </c>
      <c r="S10" s="41">
        <f t="shared" si="4"/>
        <v>1.9408682112482506E-2</v>
      </c>
    </row>
    <row r="11" spans="1:19" x14ac:dyDescent="0.25">
      <c r="A11" s="38" t="s">
        <v>64</v>
      </c>
      <c r="B11" s="39">
        <v>13</v>
      </c>
      <c r="C11" s="39" t="s">
        <v>93</v>
      </c>
      <c r="D11" s="40">
        <v>280</v>
      </c>
      <c r="E11" s="40">
        <v>1565058851.5599999</v>
      </c>
      <c r="F11" s="40">
        <v>358</v>
      </c>
      <c r="G11" s="40">
        <v>1783332179</v>
      </c>
      <c r="H11" s="40">
        <v>186</v>
      </c>
      <c r="I11" s="40">
        <v>4498016781.7000008</v>
      </c>
      <c r="J11" s="40">
        <v>267</v>
      </c>
      <c r="K11" s="40">
        <v>4136853388.1499996</v>
      </c>
      <c r="L11" s="40">
        <f t="shared" si="0"/>
        <v>1091</v>
      </c>
      <c r="M11" s="40">
        <f t="shared" si="0"/>
        <v>11983261200.41</v>
      </c>
      <c r="N11" s="40">
        <f>IFERROR(VLOOKUP(B11,Población!$A$7:$B$22,2,0),0)</f>
        <v>7112808</v>
      </c>
      <c r="O11" s="38">
        <f t="shared" si="1"/>
        <v>1684.7440842505519</v>
      </c>
      <c r="P11" s="41">
        <f t="shared" si="2"/>
        <v>0.26750246922282889</v>
      </c>
      <c r="Q11" s="41">
        <f t="shared" si="3"/>
        <v>3.3106841949408751E-2</v>
      </c>
      <c r="R11" s="39">
        <v>3</v>
      </c>
      <c r="S11" s="41">
        <f t="shared" si="4"/>
        <v>1.1035613983136251E-2</v>
      </c>
    </row>
    <row r="12" spans="1:19" x14ac:dyDescent="0.25">
      <c r="A12" s="38" t="s">
        <v>68</v>
      </c>
      <c r="B12" s="39">
        <v>6</v>
      </c>
      <c r="C12" s="39" t="s">
        <v>93</v>
      </c>
      <c r="D12" s="40">
        <v>14</v>
      </c>
      <c r="E12" s="40">
        <v>206089613</v>
      </c>
      <c r="F12" s="40">
        <v>24</v>
      </c>
      <c r="G12" s="40">
        <v>89978364</v>
      </c>
      <c r="H12" s="40">
        <v>4</v>
      </c>
      <c r="I12" s="40">
        <v>54503844.399999999</v>
      </c>
      <c r="J12" s="40">
        <v>6</v>
      </c>
      <c r="K12" s="40">
        <v>85493352</v>
      </c>
      <c r="L12" s="40">
        <f t="shared" si="0"/>
        <v>48</v>
      </c>
      <c r="M12" s="40">
        <f t="shared" si="0"/>
        <v>436065173.39999998</v>
      </c>
      <c r="N12" s="40">
        <f>IFERROR(VLOOKUP(B12,Población!$A$7:$B$22,2,0),0)</f>
        <v>914555</v>
      </c>
      <c r="O12" s="38">
        <f t="shared" si="1"/>
        <v>476.80584918348268</v>
      </c>
      <c r="P12" s="41">
        <f t="shared" si="2"/>
        <v>0.945192269174848</v>
      </c>
      <c r="Q12" s="41">
        <f t="shared" si="3"/>
        <v>0.1169795970791891</v>
      </c>
      <c r="R12" s="39">
        <v>1</v>
      </c>
      <c r="S12" s="41">
        <f t="shared" si="4"/>
        <v>0.1169795970791891</v>
      </c>
    </row>
    <row r="13" spans="1:19" x14ac:dyDescent="0.25">
      <c r="A13" s="38" t="s">
        <v>60</v>
      </c>
      <c r="B13" s="39">
        <v>7</v>
      </c>
      <c r="C13" s="39" t="s">
        <v>93</v>
      </c>
      <c r="D13" s="40">
        <v>13</v>
      </c>
      <c r="E13" s="40">
        <v>83439351</v>
      </c>
      <c r="F13" s="40">
        <v>32</v>
      </c>
      <c r="G13" s="40">
        <v>235257659</v>
      </c>
      <c r="H13" s="40">
        <v>4</v>
      </c>
      <c r="I13" s="40">
        <v>42597460</v>
      </c>
      <c r="J13" s="40">
        <v>12</v>
      </c>
      <c r="K13" s="40">
        <v>109636493</v>
      </c>
      <c r="L13" s="40">
        <f t="shared" si="0"/>
        <v>61</v>
      </c>
      <c r="M13" s="40">
        <f t="shared" si="0"/>
        <v>470930963</v>
      </c>
      <c r="N13" s="40">
        <f>IFERROR(VLOOKUP(B13,Población!$A$7:$B$22,2,0),0)</f>
        <v>1044950</v>
      </c>
      <c r="O13" s="38">
        <f t="shared" si="1"/>
        <v>450.67320254557632</v>
      </c>
      <c r="P13" s="41">
        <f t="shared" si="2"/>
        <v>1</v>
      </c>
      <c r="Q13" s="41">
        <f t="shared" si="3"/>
        <v>0.12376275271624068</v>
      </c>
      <c r="R13" s="39">
        <v>1</v>
      </c>
      <c r="S13" s="41">
        <f t="shared" si="4"/>
        <v>0.12376275271624068</v>
      </c>
    </row>
    <row r="14" spans="1:19" x14ac:dyDescent="0.25">
      <c r="A14" s="38" t="s">
        <v>94</v>
      </c>
      <c r="B14" s="39">
        <v>16</v>
      </c>
      <c r="C14" s="39" t="s">
        <v>95</v>
      </c>
      <c r="D14" s="40">
        <v>2</v>
      </c>
      <c r="E14" s="40">
        <v>8406150</v>
      </c>
      <c r="F14" s="40">
        <v>9</v>
      </c>
      <c r="G14" s="40">
        <v>60639676</v>
      </c>
      <c r="H14" s="40">
        <v>5</v>
      </c>
      <c r="I14" s="40">
        <v>284277265</v>
      </c>
      <c r="J14" s="40">
        <v>3</v>
      </c>
      <c r="K14" s="40">
        <v>22672540</v>
      </c>
      <c r="L14" s="40">
        <f t="shared" si="0"/>
        <v>19</v>
      </c>
      <c r="M14" s="40">
        <f t="shared" si="0"/>
        <v>375995631</v>
      </c>
      <c r="N14" s="40">
        <f>IFERROR(VLOOKUP(B14,Población!$A$7:$B$22,2,0),0)</f>
        <v>480609</v>
      </c>
      <c r="O14" s="38">
        <f t="shared" si="1"/>
        <v>0</v>
      </c>
      <c r="P14" s="41">
        <f t="shared" si="2"/>
        <v>0</v>
      </c>
      <c r="Q14" s="41">
        <f t="shared" si="3"/>
        <v>0</v>
      </c>
      <c r="R14" s="39">
        <v>0</v>
      </c>
      <c r="S14" s="41">
        <f t="shared" si="4"/>
        <v>0</v>
      </c>
    </row>
    <row r="15" spans="1:19" x14ac:dyDescent="0.25">
      <c r="A15" s="38" t="s">
        <v>96</v>
      </c>
      <c r="B15" s="39">
        <v>8</v>
      </c>
      <c r="C15" s="39" t="s">
        <v>93</v>
      </c>
      <c r="D15" s="40">
        <v>34</v>
      </c>
      <c r="E15" s="40">
        <v>216881978</v>
      </c>
      <c r="F15" s="40">
        <v>40</v>
      </c>
      <c r="G15" s="40">
        <v>180072204</v>
      </c>
      <c r="H15" s="40">
        <v>9</v>
      </c>
      <c r="I15" s="40">
        <v>269374357</v>
      </c>
      <c r="J15" s="40">
        <v>20</v>
      </c>
      <c r="K15" s="40">
        <v>292253656</v>
      </c>
      <c r="L15" s="40">
        <f t="shared" si="0"/>
        <v>103</v>
      </c>
      <c r="M15" s="40">
        <f t="shared" si="0"/>
        <v>958582195</v>
      </c>
      <c r="N15" s="40">
        <f>IFERROR(VLOOKUP(B15,Población!$A$7:$B$22,2,0),0)</f>
        <v>1556805</v>
      </c>
      <c r="O15" s="38">
        <f t="shared" si="1"/>
        <v>615.73684244333742</v>
      </c>
      <c r="P15" s="41">
        <f t="shared" si="2"/>
        <v>0.73192502296474016</v>
      </c>
      <c r="Q15" s="41">
        <f t="shared" si="3"/>
        <v>9.0585055624013922E-2</v>
      </c>
      <c r="R15" s="39">
        <v>1</v>
      </c>
      <c r="S15" s="41">
        <f t="shared" si="4"/>
        <v>9.0585055624013922E-2</v>
      </c>
    </row>
    <row r="16" spans="1:19" x14ac:dyDescent="0.25">
      <c r="A16" s="38" t="s">
        <v>97</v>
      </c>
      <c r="B16" s="39">
        <v>9</v>
      </c>
      <c r="C16" s="39" t="s">
        <v>93</v>
      </c>
      <c r="D16" s="40">
        <v>11</v>
      </c>
      <c r="E16" s="40">
        <v>74195270</v>
      </c>
      <c r="F16" s="40">
        <v>36</v>
      </c>
      <c r="G16" s="40">
        <v>286533837</v>
      </c>
      <c r="H16" s="40">
        <v>4</v>
      </c>
      <c r="I16" s="40">
        <v>67138125.799999997</v>
      </c>
      <c r="J16" s="40">
        <v>11</v>
      </c>
      <c r="K16" s="40">
        <v>144163976</v>
      </c>
      <c r="L16" s="40">
        <f t="shared" si="0"/>
        <v>62</v>
      </c>
      <c r="M16" s="40">
        <f t="shared" si="0"/>
        <v>572031208.79999995</v>
      </c>
      <c r="N16" s="40">
        <f>IFERROR(VLOOKUP(B16,Población!$A$7:$B$22,2,0),0)</f>
        <v>957224</v>
      </c>
      <c r="O16" s="38">
        <f t="shared" si="1"/>
        <v>597.59388481692895</v>
      </c>
      <c r="P16" s="41">
        <f t="shared" si="2"/>
        <v>0.75414627558251979</v>
      </c>
      <c r="Q16" s="41">
        <f t="shared" si="3"/>
        <v>9.3335219016793286E-2</v>
      </c>
      <c r="R16" s="39">
        <v>1</v>
      </c>
      <c r="S16" s="41">
        <f t="shared" si="4"/>
        <v>9.3335219016793286E-2</v>
      </c>
    </row>
    <row r="17" spans="1:19" x14ac:dyDescent="0.25">
      <c r="A17" s="38" t="s">
        <v>98</v>
      </c>
      <c r="B17" s="39">
        <v>14</v>
      </c>
      <c r="C17" s="39" t="s">
        <v>95</v>
      </c>
      <c r="D17" s="40">
        <v>24</v>
      </c>
      <c r="E17" s="40">
        <v>127377645</v>
      </c>
      <c r="F17" s="40">
        <v>26</v>
      </c>
      <c r="G17" s="40">
        <v>197117263</v>
      </c>
      <c r="H17" s="40">
        <v>6</v>
      </c>
      <c r="I17" s="40">
        <v>127100950.90000001</v>
      </c>
      <c r="J17" s="40">
        <v>11</v>
      </c>
      <c r="K17" s="40">
        <v>121388222</v>
      </c>
      <c r="L17" s="40">
        <f t="shared" si="0"/>
        <v>67</v>
      </c>
      <c r="M17" s="40">
        <f t="shared" si="0"/>
        <v>572984080.89999998</v>
      </c>
      <c r="N17" s="40">
        <f>IFERROR(VLOOKUP(B17,Población!$A$7:$B$22,2,0),0)</f>
        <v>384837</v>
      </c>
      <c r="O17" s="38">
        <f t="shared" si="1"/>
        <v>0</v>
      </c>
      <c r="P17" s="41">
        <f t="shared" si="2"/>
        <v>0</v>
      </c>
      <c r="Q17" s="41">
        <f t="shared" si="3"/>
        <v>0</v>
      </c>
      <c r="R17" s="39">
        <v>0</v>
      </c>
      <c r="S17" s="41">
        <f t="shared" si="4"/>
        <v>0</v>
      </c>
    </row>
    <row r="18" spans="1:19" x14ac:dyDescent="0.25">
      <c r="A18" s="38" t="s">
        <v>99</v>
      </c>
      <c r="B18" s="39">
        <v>10</v>
      </c>
      <c r="C18" s="39" t="s">
        <v>93</v>
      </c>
      <c r="D18" s="40">
        <v>20</v>
      </c>
      <c r="E18" s="40">
        <v>121671464</v>
      </c>
      <c r="F18" s="40">
        <v>37</v>
      </c>
      <c r="G18" s="40">
        <v>240904759</v>
      </c>
      <c r="H18" s="40">
        <v>12</v>
      </c>
      <c r="I18" s="40">
        <v>213977419.40000001</v>
      </c>
      <c r="J18" s="40">
        <v>9</v>
      </c>
      <c r="K18" s="40">
        <v>88376431</v>
      </c>
      <c r="L18" s="40">
        <f t="shared" si="0"/>
        <v>78</v>
      </c>
      <c r="M18" s="40">
        <f t="shared" si="0"/>
        <v>664930073.39999998</v>
      </c>
      <c r="N18" s="40">
        <f>IFERROR(VLOOKUP(B18,Población!$A$7:$B$22,2,0),0)</f>
        <v>828708</v>
      </c>
      <c r="O18" s="38">
        <f t="shared" si="1"/>
        <v>802.36956008630295</v>
      </c>
      <c r="P18" s="41">
        <f t="shared" si="2"/>
        <v>0.56167784143892729</v>
      </c>
      <c r="Q18" s="41">
        <f t="shared" si="3"/>
        <v>6.9514795796197792E-2</v>
      </c>
      <c r="R18" s="39">
        <v>1</v>
      </c>
      <c r="S18" s="41">
        <f t="shared" si="4"/>
        <v>6.9514795796197792E-2</v>
      </c>
    </row>
    <row r="19" spans="1:19" x14ac:dyDescent="0.25">
      <c r="A19" s="38" t="s">
        <v>73</v>
      </c>
      <c r="B19" s="39">
        <v>11</v>
      </c>
      <c r="C19" s="39" t="s">
        <v>93</v>
      </c>
      <c r="D19" s="40">
        <v>5</v>
      </c>
      <c r="E19" s="40">
        <v>10757044</v>
      </c>
      <c r="F19" s="40">
        <v>11</v>
      </c>
      <c r="G19" s="40">
        <v>45412476</v>
      </c>
      <c r="H19" s="40">
        <v>2</v>
      </c>
      <c r="I19" s="40">
        <v>84263590</v>
      </c>
      <c r="J19" s="40">
        <v>3</v>
      </c>
      <c r="K19" s="40">
        <v>28226858</v>
      </c>
      <c r="L19" s="40">
        <f t="shared" si="0"/>
        <v>21</v>
      </c>
      <c r="M19" s="40">
        <f t="shared" si="0"/>
        <v>168659968</v>
      </c>
      <c r="N19" s="40">
        <f>IFERROR(VLOOKUP(B19,Población!$A$7:$B$22,2,0),0)</f>
        <v>103158</v>
      </c>
      <c r="O19" s="38">
        <f t="shared" si="1"/>
        <v>1634.9674092169294</v>
      </c>
      <c r="P19" s="41">
        <f t="shared" si="2"/>
        <v>0.27564659699328631</v>
      </c>
      <c r="Q19" s="41">
        <f t="shared" si="3"/>
        <v>3.4114781620753341E-2</v>
      </c>
      <c r="R19" s="39">
        <v>1</v>
      </c>
      <c r="S19" s="41">
        <f t="shared" si="4"/>
        <v>3.4114781620753341E-2</v>
      </c>
    </row>
    <row r="20" spans="1:19" x14ac:dyDescent="0.25">
      <c r="A20" s="38" t="s">
        <v>72</v>
      </c>
      <c r="B20" s="39">
        <v>12</v>
      </c>
      <c r="C20" s="39" t="s">
        <v>93</v>
      </c>
      <c r="D20" s="40">
        <v>10</v>
      </c>
      <c r="E20" s="40">
        <v>61785215</v>
      </c>
      <c r="F20" s="40">
        <v>7</v>
      </c>
      <c r="G20" s="40">
        <v>71469321</v>
      </c>
      <c r="H20" s="40">
        <v>5</v>
      </c>
      <c r="I20" s="40">
        <v>97572077</v>
      </c>
      <c r="J20" s="40">
        <v>5</v>
      </c>
      <c r="K20" s="40">
        <v>94239031</v>
      </c>
      <c r="L20" s="40">
        <f t="shared" si="0"/>
        <v>27</v>
      </c>
      <c r="M20" s="40">
        <f t="shared" si="0"/>
        <v>325065644</v>
      </c>
      <c r="N20" s="40">
        <f>IFERROR(VLOOKUP(B20,Población!$A$7:$B$22,2,0),0)</f>
        <v>166533</v>
      </c>
      <c r="O20" s="38">
        <f t="shared" si="1"/>
        <v>1951.9593353869805</v>
      </c>
      <c r="P20" s="41">
        <f t="shared" si="2"/>
        <v>0.23088247504717066</v>
      </c>
      <c r="Q20" s="41">
        <f t="shared" si="3"/>
        <v>2.857465066577659E-2</v>
      </c>
      <c r="R20" s="39">
        <v>1</v>
      </c>
      <c r="S20" s="41">
        <f t="shared" si="4"/>
        <v>2.857465066577659E-2</v>
      </c>
    </row>
    <row r="21" spans="1:19" x14ac:dyDescent="0.25">
      <c r="A21" s="42" t="s">
        <v>100</v>
      </c>
      <c r="B21" s="33"/>
      <c r="C21" s="33"/>
      <c r="D21" s="43">
        <f t="shared" ref="D21:R21" si="5">SUM(D5:D20)</f>
        <v>537</v>
      </c>
      <c r="E21" s="43">
        <f t="shared" si="5"/>
        <v>3311813531.0599999</v>
      </c>
      <c r="F21" s="43">
        <f t="shared" si="5"/>
        <v>814</v>
      </c>
      <c r="G21" s="43">
        <f t="shared" si="5"/>
        <v>4469356384</v>
      </c>
      <c r="H21" s="43">
        <f t="shared" si="5"/>
        <v>297</v>
      </c>
      <c r="I21" s="43">
        <f t="shared" si="5"/>
        <v>6870667622.3000002</v>
      </c>
      <c r="J21" s="43">
        <f t="shared" si="5"/>
        <v>416</v>
      </c>
      <c r="K21" s="43">
        <f t="shared" si="5"/>
        <v>6118279557.1499996</v>
      </c>
      <c r="L21" s="43">
        <f t="shared" si="5"/>
        <v>2064</v>
      </c>
      <c r="M21" s="43">
        <f t="shared" si="5"/>
        <v>20770117094.510002</v>
      </c>
      <c r="N21" s="43">
        <f t="shared" si="5"/>
        <v>17574003</v>
      </c>
      <c r="O21" s="156">
        <f t="shared" si="5"/>
        <v>13913.87283608116</v>
      </c>
      <c r="P21" s="44">
        <f t="shared" si="5"/>
        <v>8.0799754211411923</v>
      </c>
      <c r="Q21" s="44">
        <f t="shared" si="5"/>
        <v>1.0000000000000004</v>
      </c>
      <c r="R21" s="43">
        <f t="shared" si="5"/>
        <v>17</v>
      </c>
      <c r="S21" s="45"/>
    </row>
    <row r="22" spans="1:19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46" t="s">
        <v>101</v>
      </c>
      <c r="O23" s="46">
        <f>MIN(O5:O13,O15:O16,O18:O20)</f>
        <v>450.67320254557632</v>
      </c>
      <c r="P23" s="33"/>
      <c r="Q23" s="33"/>
      <c r="R23" s="33"/>
      <c r="S23" s="33"/>
    </row>
    <row r="24" spans="1:19" x14ac:dyDescent="0.25">
      <c r="A24" s="33"/>
      <c r="B24" s="33">
        <v>1</v>
      </c>
      <c r="C24" s="33">
        <v>2</v>
      </c>
      <c r="D24" s="33">
        <v>3</v>
      </c>
      <c r="E24" s="33">
        <v>4</v>
      </c>
      <c r="F24" s="33">
        <v>5</v>
      </c>
      <c r="G24" s="33">
        <v>6</v>
      </c>
      <c r="H24" s="33">
        <v>7</v>
      </c>
      <c r="I24" s="33">
        <v>8</v>
      </c>
      <c r="J24" s="33">
        <v>9</v>
      </c>
      <c r="K24" s="33">
        <v>10</v>
      </c>
      <c r="L24" s="33">
        <v>11</v>
      </c>
      <c r="M24" s="33">
        <v>12</v>
      </c>
      <c r="N24" s="33">
        <v>13</v>
      </c>
      <c r="O24" s="33">
        <v>14</v>
      </c>
      <c r="P24" s="33">
        <v>15</v>
      </c>
      <c r="Q24" s="33">
        <v>16</v>
      </c>
      <c r="R24" s="33">
        <v>17</v>
      </c>
      <c r="S24" s="33">
        <v>18</v>
      </c>
    </row>
  </sheetData>
  <mergeCells count="9">
    <mergeCell ref="L3:M3"/>
    <mergeCell ref="D2:E2"/>
    <mergeCell ref="F2:G2"/>
    <mergeCell ref="H2:I2"/>
    <mergeCell ref="J2:K2"/>
    <mergeCell ref="D3:E3"/>
    <mergeCell ref="F3:G3"/>
    <mergeCell ref="H3:I3"/>
    <mergeCell ref="J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3E3E-B98B-48B7-8FF2-8E2C48CCE223}">
  <dimension ref="A2:AB32"/>
  <sheetViews>
    <sheetView workbookViewId="0">
      <selection activeCell="F19" sqref="F19"/>
    </sheetView>
  </sheetViews>
  <sheetFormatPr baseColWidth="10" defaultRowHeight="15" x14ac:dyDescent="0.25"/>
  <cols>
    <col min="1" max="1" width="17" style="33" customWidth="1"/>
    <col min="2" max="2" width="18.28515625" style="33" customWidth="1"/>
    <col min="3" max="3" width="17" style="33" customWidth="1"/>
    <col min="4" max="4" width="22.5703125" style="33" bestFit="1" customWidth="1"/>
    <col min="5" max="5" width="16.7109375" style="33" customWidth="1"/>
    <col min="6" max="6" width="22.5703125" style="33" bestFit="1" customWidth="1"/>
    <col min="7" max="7" width="16.85546875" style="33" customWidth="1"/>
    <col min="8" max="8" width="22.5703125" style="33" bestFit="1" customWidth="1"/>
    <col min="9" max="9" width="16.85546875" style="33" customWidth="1"/>
    <col min="10" max="10" width="23.5703125" style="33" customWidth="1"/>
    <col min="11" max="11" width="16.28515625" style="33" customWidth="1"/>
    <col min="12" max="12" width="24.140625" style="33" customWidth="1"/>
    <col min="13" max="13" width="16" style="33" customWidth="1"/>
    <col min="14" max="14" width="22.7109375" style="33" customWidth="1"/>
    <col min="15" max="15" width="17" style="33" customWidth="1"/>
    <col min="16" max="16" width="23" style="33" customWidth="1"/>
    <col min="17" max="17" width="17.5703125" style="33" customWidth="1"/>
    <col min="18" max="18" width="23.7109375" style="33" customWidth="1"/>
    <col min="19" max="19" width="18.5703125" style="33" customWidth="1"/>
    <col min="20" max="20" width="22.42578125" style="33" customWidth="1"/>
    <col min="21" max="21" width="15.85546875" style="33" bestFit="1" customWidth="1"/>
    <col min="22" max="22" width="22.5703125" style="33" bestFit="1" customWidth="1"/>
    <col min="23" max="23" width="15.85546875" style="33" bestFit="1" customWidth="1"/>
    <col min="24" max="24" width="22.5703125" style="33" bestFit="1" customWidth="1"/>
    <col min="25" max="25" width="15.85546875" style="33" bestFit="1" customWidth="1"/>
    <col min="26" max="26" width="22.5703125" style="33" bestFit="1" customWidth="1"/>
    <col min="27" max="27" width="15.85546875" style="33" bestFit="1" customWidth="1"/>
    <col min="28" max="28" width="22.5703125" style="33" bestFit="1" customWidth="1"/>
    <col min="29" max="16384" width="11.42578125" style="33"/>
  </cols>
  <sheetData>
    <row r="2" spans="1:28" x14ac:dyDescent="0.25">
      <c r="A2" s="47" t="s">
        <v>75</v>
      </c>
      <c r="B2" s="4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x14ac:dyDescent="0.25">
      <c r="A3" s="48"/>
      <c r="B3" s="48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51" x14ac:dyDescent="0.25">
      <c r="A4" s="49" t="s">
        <v>102</v>
      </c>
      <c r="B4" s="50" t="s">
        <v>58</v>
      </c>
      <c r="C4" s="51" t="s">
        <v>79</v>
      </c>
      <c r="D4" s="52"/>
      <c r="E4" s="51" t="s">
        <v>103</v>
      </c>
      <c r="F4" s="52"/>
      <c r="G4" s="51" t="s">
        <v>104</v>
      </c>
      <c r="H4" s="52"/>
      <c r="I4" s="53" t="s">
        <v>105</v>
      </c>
      <c r="J4" s="52"/>
      <c r="K4" s="53" t="s">
        <v>106</v>
      </c>
      <c r="L4" s="52"/>
      <c r="M4" s="53" t="s">
        <v>107</v>
      </c>
      <c r="N4" s="52"/>
      <c r="O4" s="51" t="s">
        <v>108</v>
      </c>
      <c r="P4" s="52"/>
      <c r="Q4" s="53" t="s">
        <v>109</v>
      </c>
      <c r="R4" s="52"/>
      <c r="S4" s="53" t="s">
        <v>110</v>
      </c>
      <c r="T4" s="52"/>
      <c r="U4" s="51" t="s">
        <v>111</v>
      </c>
      <c r="V4" s="52"/>
      <c r="W4" s="54" t="s">
        <v>112</v>
      </c>
      <c r="X4" s="55"/>
      <c r="Y4" s="56" t="s">
        <v>113</v>
      </c>
      <c r="Z4" s="57"/>
      <c r="AA4" s="58" t="s">
        <v>114</v>
      </c>
      <c r="AB4" s="59"/>
    </row>
    <row r="5" spans="1:28" x14ac:dyDescent="0.25">
      <c r="A5" s="60"/>
      <c r="B5" s="61"/>
      <c r="C5" s="62" t="s">
        <v>83</v>
      </c>
      <c r="D5" s="62" t="s">
        <v>115</v>
      </c>
      <c r="E5" s="62" t="s">
        <v>83</v>
      </c>
      <c r="F5" s="62" t="s">
        <v>115</v>
      </c>
      <c r="G5" s="62" t="s">
        <v>83</v>
      </c>
      <c r="H5" s="62" t="s">
        <v>115</v>
      </c>
      <c r="I5" s="62" t="s">
        <v>83</v>
      </c>
      <c r="J5" s="62" t="s">
        <v>115</v>
      </c>
      <c r="K5" s="62" t="s">
        <v>83</v>
      </c>
      <c r="L5" s="62" t="s">
        <v>115</v>
      </c>
      <c r="M5" s="62" t="s">
        <v>83</v>
      </c>
      <c r="N5" s="62" t="s">
        <v>115</v>
      </c>
      <c r="O5" s="62" t="s">
        <v>83</v>
      </c>
      <c r="P5" s="62" t="s">
        <v>115</v>
      </c>
      <c r="Q5" s="62" t="s">
        <v>83</v>
      </c>
      <c r="R5" s="62" t="s">
        <v>115</v>
      </c>
      <c r="S5" s="62" t="s">
        <v>83</v>
      </c>
      <c r="T5" s="62" t="s">
        <v>115</v>
      </c>
      <c r="U5" s="62" t="s">
        <v>83</v>
      </c>
      <c r="V5" s="62" t="s">
        <v>115</v>
      </c>
      <c r="W5" s="62" t="s">
        <v>83</v>
      </c>
      <c r="X5" s="62" t="s">
        <v>115</v>
      </c>
      <c r="Y5" s="62" t="s">
        <v>83</v>
      </c>
      <c r="Z5" s="62" t="s">
        <v>115</v>
      </c>
      <c r="AA5" s="62" t="s">
        <v>83</v>
      </c>
      <c r="AB5" s="62" t="s">
        <v>115</v>
      </c>
    </row>
    <row r="6" spans="1:28" x14ac:dyDescent="0.25">
      <c r="A6" s="63" t="s">
        <v>100</v>
      </c>
      <c r="B6" s="47"/>
      <c r="C6" s="64">
        <f>SUM(E6+G6+I6+K6+M6+O6+Q6+S6+U6+W6+Y6+AA6)</f>
        <v>563</v>
      </c>
      <c r="D6" s="64">
        <f>SUM(F6+H6+J6+L6+N6+P6+R6+T6+V6+X6+Z6+AB6)</f>
        <v>3475692699.0599999</v>
      </c>
      <c r="E6" s="64">
        <f>SUM(E7:E23)</f>
        <v>52</v>
      </c>
      <c r="F6" s="64">
        <f t="shared" ref="F6:AB6" si="0">SUM(F7:F23)</f>
        <v>418781535</v>
      </c>
      <c r="G6" s="64">
        <f t="shared" si="0"/>
        <v>30</v>
      </c>
      <c r="H6" s="64">
        <f t="shared" si="0"/>
        <v>284549510</v>
      </c>
      <c r="I6" s="64">
        <f t="shared" si="0"/>
        <v>28</v>
      </c>
      <c r="J6" s="64">
        <f t="shared" si="0"/>
        <v>127731281</v>
      </c>
      <c r="K6" s="64">
        <f t="shared" si="0"/>
        <v>15</v>
      </c>
      <c r="L6" s="64">
        <f t="shared" si="0"/>
        <v>129802178</v>
      </c>
      <c r="M6" s="64">
        <f t="shared" si="0"/>
        <v>45</v>
      </c>
      <c r="N6" s="64">
        <f t="shared" si="0"/>
        <v>499846867</v>
      </c>
      <c r="O6" s="64">
        <f>SUM(O7:O23)</f>
        <v>4</v>
      </c>
      <c r="P6" s="64">
        <f>SUM(P7:P23)</f>
        <v>38808286</v>
      </c>
      <c r="Q6" s="64">
        <f t="shared" si="0"/>
        <v>113</v>
      </c>
      <c r="R6" s="64">
        <f t="shared" si="0"/>
        <v>324887199.15999997</v>
      </c>
      <c r="S6" s="64">
        <f t="shared" si="0"/>
        <v>97</v>
      </c>
      <c r="T6" s="64">
        <f t="shared" si="0"/>
        <v>151605940.90000001</v>
      </c>
      <c r="U6" s="64">
        <f>SUM(U7:U23)</f>
        <v>50</v>
      </c>
      <c r="V6" s="64">
        <f>SUM(V7:V23)</f>
        <v>376162655</v>
      </c>
      <c r="W6" s="64">
        <f t="shared" si="0"/>
        <v>40</v>
      </c>
      <c r="X6" s="64">
        <f t="shared" si="0"/>
        <v>244163747</v>
      </c>
      <c r="Y6" s="65">
        <f t="shared" si="0"/>
        <v>3</v>
      </c>
      <c r="Z6" s="65">
        <f t="shared" si="0"/>
        <v>431691394</v>
      </c>
      <c r="AA6" s="66">
        <f t="shared" si="0"/>
        <v>86</v>
      </c>
      <c r="AB6" s="66">
        <f t="shared" si="0"/>
        <v>447662106</v>
      </c>
    </row>
    <row r="7" spans="1:28" ht="11.1" customHeight="1" x14ac:dyDescent="0.25">
      <c r="A7" s="67" t="s">
        <v>71</v>
      </c>
      <c r="B7" s="48">
        <v>15</v>
      </c>
      <c r="C7" s="64">
        <f t="shared" ref="C7:D23" si="1">SUM(E7+G7+I7+K7+M7+O7+Q7+S7+U7+W7+Y7+AA7)</f>
        <v>4</v>
      </c>
      <c r="D7" s="64">
        <f t="shared" si="1"/>
        <v>12690309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1</v>
      </c>
      <c r="T7" s="68">
        <v>1186800</v>
      </c>
      <c r="U7" s="68">
        <v>0</v>
      </c>
      <c r="V7" s="68">
        <v>0</v>
      </c>
      <c r="W7" s="69">
        <v>0</v>
      </c>
      <c r="X7" s="68">
        <v>0</v>
      </c>
      <c r="Y7" s="68">
        <v>0</v>
      </c>
      <c r="Z7" s="68">
        <v>0</v>
      </c>
      <c r="AA7" s="68">
        <v>3</v>
      </c>
      <c r="AB7" s="68">
        <v>11503509</v>
      </c>
    </row>
    <row r="8" spans="1:28" ht="11.1" customHeight="1" x14ac:dyDescent="0.25">
      <c r="A8" s="67" t="s">
        <v>61</v>
      </c>
      <c r="B8" s="48">
        <v>1</v>
      </c>
      <c r="C8" s="64">
        <f t="shared" si="1"/>
        <v>5</v>
      </c>
      <c r="D8" s="64">
        <f t="shared" si="1"/>
        <v>29573426</v>
      </c>
      <c r="E8" s="68">
        <v>1</v>
      </c>
      <c r="F8" s="68">
        <v>13386093</v>
      </c>
      <c r="G8" s="68">
        <v>1</v>
      </c>
      <c r="H8" s="68">
        <v>4963223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1</v>
      </c>
      <c r="R8" s="68">
        <v>1600000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  <c r="AA8" s="68">
        <v>2</v>
      </c>
      <c r="AB8" s="68">
        <v>9624110</v>
      </c>
    </row>
    <row r="9" spans="1:28" ht="11.1" customHeight="1" x14ac:dyDescent="0.25">
      <c r="A9" s="67" t="s">
        <v>65</v>
      </c>
      <c r="B9" s="48">
        <v>2</v>
      </c>
      <c r="C9" s="64">
        <f t="shared" si="1"/>
        <v>6</v>
      </c>
      <c r="D9" s="64">
        <f t="shared" si="1"/>
        <v>20840515</v>
      </c>
      <c r="E9" s="68">
        <v>1</v>
      </c>
      <c r="F9" s="68">
        <v>5750055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1</v>
      </c>
      <c r="R9" s="68">
        <v>2699050</v>
      </c>
      <c r="S9" s="68">
        <v>2</v>
      </c>
      <c r="T9" s="68">
        <v>3309592</v>
      </c>
      <c r="U9" s="68">
        <v>1</v>
      </c>
      <c r="V9" s="68">
        <v>4108218</v>
      </c>
      <c r="W9" s="68">
        <v>0</v>
      </c>
      <c r="X9" s="68">
        <v>0</v>
      </c>
      <c r="Y9" s="69">
        <v>0</v>
      </c>
      <c r="Z9" s="68">
        <v>0</v>
      </c>
      <c r="AA9" s="68">
        <v>1</v>
      </c>
      <c r="AB9" s="68">
        <v>4973600</v>
      </c>
    </row>
    <row r="10" spans="1:28" ht="11.1" customHeight="1" x14ac:dyDescent="0.25">
      <c r="A10" s="67" t="s">
        <v>70</v>
      </c>
      <c r="B10" s="48">
        <v>3</v>
      </c>
      <c r="C10" s="64">
        <f t="shared" si="1"/>
        <v>3</v>
      </c>
      <c r="D10" s="64">
        <f t="shared" si="1"/>
        <v>150244617.69999999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1</v>
      </c>
      <c r="T10" s="68">
        <v>1415567.7</v>
      </c>
      <c r="U10" s="68">
        <v>0</v>
      </c>
      <c r="V10" s="68">
        <v>0</v>
      </c>
      <c r="W10" s="68">
        <v>1</v>
      </c>
      <c r="X10" s="68">
        <v>7095858</v>
      </c>
      <c r="Y10" s="68">
        <v>1</v>
      </c>
      <c r="Z10" s="68">
        <v>141733192</v>
      </c>
      <c r="AA10" s="68">
        <v>0</v>
      </c>
      <c r="AB10" s="68">
        <v>0</v>
      </c>
    </row>
    <row r="11" spans="1:28" ht="11.1" customHeight="1" x14ac:dyDescent="0.25">
      <c r="A11" s="67" t="s">
        <v>66</v>
      </c>
      <c r="B11" s="48">
        <v>4</v>
      </c>
      <c r="C11" s="64">
        <f t="shared" si="1"/>
        <v>24</v>
      </c>
      <c r="D11" s="64">
        <f t="shared" si="1"/>
        <v>127479282</v>
      </c>
      <c r="E11" s="68">
        <v>3</v>
      </c>
      <c r="F11" s="68">
        <v>16105874</v>
      </c>
      <c r="G11" s="68">
        <v>1</v>
      </c>
      <c r="H11" s="68">
        <v>7933529</v>
      </c>
      <c r="I11" s="68">
        <v>0</v>
      </c>
      <c r="J11" s="68">
        <v>0</v>
      </c>
      <c r="K11" s="68">
        <v>0</v>
      </c>
      <c r="L11" s="68">
        <v>0</v>
      </c>
      <c r="M11" s="68">
        <v>2</v>
      </c>
      <c r="N11" s="68">
        <v>22913537</v>
      </c>
      <c r="O11" s="68">
        <v>1</v>
      </c>
      <c r="P11" s="68">
        <v>9953845</v>
      </c>
      <c r="Q11" s="68">
        <v>6</v>
      </c>
      <c r="R11" s="68">
        <v>13657937</v>
      </c>
      <c r="S11" s="68">
        <v>2</v>
      </c>
      <c r="T11" s="68">
        <v>4020200</v>
      </c>
      <c r="U11" s="68">
        <v>0</v>
      </c>
      <c r="V11" s="68">
        <v>0</v>
      </c>
      <c r="W11" s="68">
        <v>3</v>
      </c>
      <c r="X11" s="68">
        <v>13211982</v>
      </c>
      <c r="Y11" s="68">
        <v>0</v>
      </c>
      <c r="Z11" s="68">
        <v>0</v>
      </c>
      <c r="AA11" s="68">
        <v>6</v>
      </c>
      <c r="AB11" s="68">
        <v>39682378</v>
      </c>
    </row>
    <row r="12" spans="1:28" ht="11.1" customHeight="1" x14ac:dyDescent="0.25">
      <c r="A12" s="67" t="s">
        <v>67</v>
      </c>
      <c r="B12" s="48">
        <v>5</v>
      </c>
      <c r="C12" s="64">
        <f t="shared" si="1"/>
        <v>82</v>
      </c>
      <c r="D12" s="64">
        <f t="shared" si="1"/>
        <v>495322799.80000001</v>
      </c>
      <c r="E12" s="68">
        <v>4</v>
      </c>
      <c r="F12" s="68">
        <v>26510995</v>
      </c>
      <c r="G12" s="68">
        <v>6</v>
      </c>
      <c r="H12" s="68">
        <v>74722950</v>
      </c>
      <c r="I12" s="68">
        <v>6</v>
      </c>
      <c r="J12" s="68">
        <v>33937431</v>
      </c>
      <c r="K12" s="68">
        <v>2</v>
      </c>
      <c r="L12" s="68">
        <v>15653748</v>
      </c>
      <c r="M12" s="68">
        <v>7</v>
      </c>
      <c r="N12" s="68">
        <v>58169464</v>
      </c>
      <c r="O12" s="68">
        <v>0</v>
      </c>
      <c r="P12" s="68">
        <v>0</v>
      </c>
      <c r="Q12" s="68">
        <v>19</v>
      </c>
      <c r="R12" s="68">
        <v>74959090.799999997</v>
      </c>
      <c r="S12" s="68">
        <v>6</v>
      </c>
      <c r="T12" s="68">
        <v>9964815</v>
      </c>
      <c r="U12" s="68">
        <v>11</v>
      </c>
      <c r="V12" s="68">
        <v>82974966</v>
      </c>
      <c r="W12" s="69">
        <v>7</v>
      </c>
      <c r="X12" s="68">
        <v>46880197</v>
      </c>
      <c r="Y12" s="69">
        <v>0</v>
      </c>
      <c r="Z12" s="68">
        <v>0</v>
      </c>
      <c r="AA12" s="68">
        <v>14</v>
      </c>
      <c r="AB12" s="68">
        <v>71549143</v>
      </c>
    </row>
    <row r="13" spans="1:28" ht="11.1" customHeight="1" x14ac:dyDescent="0.25">
      <c r="A13" s="67" t="s">
        <v>64</v>
      </c>
      <c r="B13" s="48">
        <v>13</v>
      </c>
      <c r="C13" s="64">
        <f t="shared" si="1"/>
        <v>280</v>
      </c>
      <c r="D13" s="64">
        <f t="shared" si="1"/>
        <v>1565058851.5599999</v>
      </c>
      <c r="E13" s="68">
        <v>19</v>
      </c>
      <c r="F13" s="68">
        <v>141748643</v>
      </c>
      <c r="G13" s="68">
        <v>15</v>
      </c>
      <c r="H13" s="68">
        <v>146537639</v>
      </c>
      <c r="I13" s="68">
        <v>20</v>
      </c>
      <c r="J13" s="68">
        <v>84477952</v>
      </c>
      <c r="K13" s="68">
        <v>2</v>
      </c>
      <c r="L13" s="68">
        <v>18409148</v>
      </c>
      <c r="M13" s="68">
        <v>18</v>
      </c>
      <c r="N13" s="68">
        <v>231814366</v>
      </c>
      <c r="O13" s="68">
        <v>2</v>
      </c>
      <c r="P13" s="68">
        <v>18854441</v>
      </c>
      <c r="Q13" s="68">
        <v>67</v>
      </c>
      <c r="R13" s="68">
        <v>190907691.35999998</v>
      </c>
      <c r="S13" s="68">
        <v>56</v>
      </c>
      <c r="T13" s="68">
        <v>83587632.200000003</v>
      </c>
      <c r="U13" s="68">
        <v>25</v>
      </c>
      <c r="V13" s="68">
        <v>207249199</v>
      </c>
      <c r="W13" s="69">
        <v>18</v>
      </c>
      <c r="X13" s="68">
        <v>111523427</v>
      </c>
      <c r="Y13" s="69">
        <v>1</v>
      </c>
      <c r="Z13" s="68">
        <v>144964906</v>
      </c>
      <c r="AA13" s="68">
        <v>37</v>
      </c>
      <c r="AB13" s="68">
        <v>184983807</v>
      </c>
    </row>
    <row r="14" spans="1:28" ht="11.1" customHeight="1" x14ac:dyDescent="0.25">
      <c r="A14" s="67" t="s">
        <v>68</v>
      </c>
      <c r="B14" s="48">
        <v>6</v>
      </c>
      <c r="C14" s="64">
        <f t="shared" si="1"/>
        <v>14</v>
      </c>
      <c r="D14" s="64">
        <f t="shared" si="1"/>
        <v>206089613</v>
      </c>
      <c r="E14" s="68">
        <v>3</v>
      </c>
      <c r="F14" s="68">
        <v>17837915</v>
      </c>
      <c r="G14" s="68">
        <v>1</v>
      </c>
      <c r="H14" s="68">
        <v>3058658</v>
      </c>
      <c r="I14" s="68">
        <v>0</v>
      </c>
      <c r="J14" s="68">
        <v>0</v>
      </c>
      <c r="K14" s="68">
        <v>2</v>
      </c>
      <c r="L14" s="68">
        <v>18591000</v>
      </c>
      <c r="M14" s="68">
        <v>2</v>
      </c>
      <c r="N14" s="68">
        <v>6544433</v>
      </c>
      <c r="O14" s="68">
        <v>0</v>
      </c>
      <c r="P14" s="68">
        <v>0</v>
      </c>
      <c r="Q14" s="68">
        <v>2</v>
      </c>
      <c r="R14" s="68">
        <v>5977025</v>
      </c>
      <c r="S14" s="68">
        <v>2</v>
      </c>
      <c r="T14" s="68">
        <v>3900000</v>
      </c>
      <c r="U14" s="68">
        <v>1</v>
      </c>
      <c r="V14" s="68">
        <v>5187286</v>
      </c>
      <c r="W14" s="68">
        <v>0</v>
      </c>
      <c r="X14" s="68">
        <v>0</v>
      </c>
      <c r="Y14" s="69">
        <v>1</v>
      </c>
      <c r="Z14" s="68">
        <v>144993296</v>
      </c>
      <c r="AA14" s="68">
        <v>0</v>
      </c>
      <c r="AB14" s="68">
        <v>0</v>
      </c>
    </row>
    <row r="15" spans="1:28" ht="11.1" customHeight="1" x14ac:dyDescent="0.25">
      <c r="A15" s="67" t="s">
        <v>60</v>
      </c>
      <c r="B15" s="48">
        <v>7</v>
      </c>
      <c r="C15" s="64">
        <f t="shared" si="1"/>
        <v>13</v>
      </c>
      <c r="D15" s="64">
        <f t="shared" si="1"/>
        <v>83439351</v>
      </c>
      <c r="E15" s="68">
        <v>1</v>
      </c>
      <c r="F15" s="68">
        <v>11942693</v>
      </c>
      <c r="G15" s="68">
        <v>2</v>
      </c>
      <c r="H15" s="68">
        <v>19828911</v>
      </c>
      <c r="I15" s="68">
        <v>0</v>
      </c>
      <c r="J15" s="68">
        <v>0</v>
      </c>
      <c r="K15" s="68">
        <v>1</v>
      </c>
      <c r="L15" s="68">
        <v>5436960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2</v>
      </c>
      <c r="T15" s="68">
        <v>5019000</v>
      </c>
      <c r="U15" s="68">
        <v>2</v>
      </c>
      <c r="V15" s="68">
        <v>11205081</v>
      </c>
      <c r="W15" s="69">
        <v>2</v>
      </c>
      <c r="X15" s="68">
        <v>14735358</v>
      </c>
      <c r="Y15" s="68">
        <v>0</v>
      </c>
      <c r="Z15" s="68">
        <v>0</v>
      </c>
      <c r="AA15" s="68">
        <v>3</v>
      </c>
      <c r="AB15" s="68">
        <v>15271348</v>
      </c>
    </row>
    <row r="16" spans="1:28" ht="11.1" customHeight="1" x14ac:dyDescent="0.25">
      <c r="A16" s="67" t="s">
        <v>94</v>
      </c>
      <c r="B16" s="48">
        <v>16</v>
      </c>
      <c r="C16" s="64">
        <f t="shared" si="1"/>
        <v>2</v>
      </c>
      <c r="D16" s="64">
        <f t="shared" si="1"/>
        <v>8406150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1</v>
      </c>
      <c r="T16" s="68">
        <v>420000</v>
      </c>
      <c r="U16" s="68">
        <v>0</v>
      </c>
      <c r="V16" s="68">
        <v>0</v>
      </c>
      <c r="W16" s="69">
        <v>1</v>
      </c>
      <c r="X16" s="68">
        <v>7986150</v>
      </c>
      <c r="Y16" s="68">
        <v>0</v>
      </c>
      <c r="Z16" s="68">
        <v>0</v>
      </c>
      <c r="AA16" s="68">
        <v>0</v>
      </c>
      <c r="AB16" s="68">
        <v>0</v>
      </c>
    </row>
    <row r="17" spans="1:28" ht="11.1" customHeight="1" x14ac:dyDescent="0.25">
      <c r="A17" s="67" t="s">
        <v>96</v>
      </c>
      <c r="B17" s="48">
        <v>8</v>
      </c>
      <c r="C17" s="64">
        <f t="shared" si="1"/>
        <v>34</v>
      </c>
      <c r="D17" s="64">
        <f t="shared" si="1"/>
        <v>216881978</v>
      </c>
      <c r="E17" s="68">
        <v>7</v>
      </c>
      <c r="F17" s="68">
        <v>58654565</v>
      </c>
      <c r="G17" s="68">
        <v>1</v>
      </c>
      <c r="H17" s="68">
        <v>14999919</v>
      </c>
      <c r="I17" s="68">
        <v>1</v>
      </c>
      <c r="J17" s="68">
        <v>3425852</v>
      </c>
      <c r="K17" s="68">
        <v>1</v>
      </c>
      <c r="L17" s="68">
        <v>9919989</v>
      </c>
      <c r="M17" s="68">
        <v>6</v>
      </c>
      <c r="N17" s="68">
        <v>64668410</v>
      </c>
      <c r="O17" s="68">
        <v>1</v>
      </c>
      <c r="P17" s="68">
        <v>10000000</v>
      </c>
      <c r="Q17" s="68">
        <v>7</v>
      </c>
      <c r="R17" s="68">
        <v>12553570</v>
      </c>
      <c r="S17" s="68">
        <v>3</v>
      </c>
      <c r="T17" s="68">
        <v>6780134</v>
      </c>
      <c r="U17" s="68">
        <v>2</v>
      </c>
      <c r="V17" s="68">
        <v>10996832</v>
      </c>
      <c r="W17" s="69">
        <v>1</v>
      </c>
      <c r="X17" s="68">
        <v>4948889</v>
      </c>
      <c r="Y17" s="68">
        <v>0</v>
      </c>
      <c r="Z17" s="68">
        <v>0</v>
      </c>
      <c r="AA17" s="68">
        <v>4</v>
      </c>
      <c r="AB17" s="68">
        <v>19933818</v>
      </c>
    </row>
    <row r="18" spans="1:28" ht="11.1" customHeight="1" x14ac:dyDescent="0.25">
      <c r="A18" s="67" t="s">
        <v>97</v>
      </c>
      <c r="B18" s="48">
        <v>9</v>
      </c>
      <c r="C18" s="64">
        <f t="shared" si="1"/>
        <v>11</v>
      </c>
      <c r="D18" s="64">
        <f t="shared" si="1"/>
        <v>74195270</v>
      </c>
      <c r="E18" s="68">
        <v>1</v>
      </c>
      <c r="F18" s="68">
        <v>7055547</v>
      </c>
      <c r="G18" s="68">
        <v>2</v>
      </c>
      <c r="H18" s="68">
        <v>9055681</v>
      </c>
      <c r="I18" s="68">
        <v>0</v>
      </c>
      <c r="J18" s="68">
        <v>0</v>
      </c>
      <c r="K18" s="68">
        <v>2</v>
      </c>
      <c r="L18" s="68">
        <v>19433844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2</v>
      </c>
      <c r="V18" s="68">
        <v>15285512</v>
      </c>
      <c r="W18" s="69">
        <v>2</v>
      </c>
      <c r="X18" s="68">
        <v>10507987</v>
      </c>
      <c r="Y18" s="68">
        <v>0</v>
      </c>
      <c r="Z18" s="68">
        <v>0</v>
      </c>
      <c r="AA18" s="68">
        <v>2</v>
      </c>
      <c r="AB18" s="68">
        <v>12856699</v>
      </c>
    </row>
    <row r="19" spans="1:28" ht="11.1" customHeight="1" x14ac:dyDescent="0.25">
      <c r="A19" s="67" t="s">
        <v>98</v>
      </c>
      <c r="B19" s="48">
        <v>14</v>
      </c>
      <c r="C19" s="64">
        <f t="shared" si="1"/>
        <v>24</v>
      </c>
      <c r="D19" s="64">
        <f t="shared" si="1"/>
        <v>127377645</v>
      </c>
      <c r="E19" s="68">
        <v>2</v>
      </c>
      <c r="F19" s="68">
        <v>11489544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9974980</v>
      </c>
      <c r="M19" s="68">
        <v>4</v>
      </c>
      <c r="N19" s="68">
        <v>48948262</v>
      </c>
      <c r="O19" s="68">
        <v>0</v>
      </c>
      <c r="P19" s="68">
        <v>0</v>
      </c>
      <c r="Q19" s="68">
        <v>4</v>
      </c>
      <c r="R19" s="68">
        <v>13290000</v>
      </c>
      <c r="S19" s="68">
        <v>7</v>
      </c>
      <c r="T19" s="68">
        <v>12466437</v>
      </c>
      <c r="U19" s="68">
        <v>3</v>
      </c>
      <c r="V19" s="68">
        <v>19621011</v>
      </c>
      <c r="W19" s="69">
        <v>0</v>
      </c>
      <c r="X19" s="68">
        <v>0</v>
      </c>
      <c r="Y19" s="68">
        <v>0</v>
      </c>
      <c r="Z19" s="68">
        <v>0</v>
      </c>
      <c r="AA19" s="68">
        <v>3</v>
      </c>
      <c r="AB19" s="68">
        <v>11587411</v>
      </c>
    </row>
    <row r="20" spans="1:28" ht="11.1" customHeight="1" x14ac:dyDescent="0.25">
      <c r="A20" s="67" t="s">
        <v>99</v>
      </c>
      <c r="B20" s="48">
        <v>10</v>
      </c>
      <c r="C20" s="64">
        <f t="shared" si="1"/>
        <v>20</v>
      </c>
      <c r="D20" s="64">
        <f t="shared" si="1"/>
        <v>121671464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3</v>
      </c>
      <c r="L20" s="68">
        <v>22794297</v>
      </c>
      <c r="M20" s="68">
        <v>3</v>
      </c>
      <c r="N20" s="68">
        <v>42075047</v>
      </c>
      <c r="O20" s="68">
        <v>0</v>
      </c>
      <c r="P20" s="68">
        <v>0</v>
      </c>
      <c r="Q20" s="68">
        <v>2</v>
      </c>
      <c r="R20" s="68">
        <v>3623109</v>
      </c>
      <c r="S20" s="68">
        <v>5</v>
      </c>
      <c r="T20" s="68">
        <v>10220358</v>
      </c>
      <c r="U20" s="68">
        <v>1</v>
      </c>
      <c r="V20" s="68">
        <v>6955550</v>
      </c>
      <c r="W20" s="69">
        <v>3</v>
      </c>
      <c r="X20" s="68">
        <v>15132589</v>
      </c>
      <c r="Y20" s="68">
        <v>0</v>
      </c>
      <c r="Z20" s="68">
        <v>0</v>
      </c>
      <c r="AA20" s="68">
        <v>3</v>
      </c>
      <c r="AB20" s="68">
        <v>20870514</v>
      </c>
    </row>
    <row r="21" spans="1:28" ht="11.1" customHeight="1" x14ac:dyDescent="0.25">
      <c r="A21" s="48" t="s">
        <v>73</v>
      </c>
      <c r="B21" s="48">
        <v>11</v>
      </c>
      <c r="C21" s="64">
        <f t="shared" si="1"/>
        <v>5</v>
      </c>
      <c r="D21" s="64">
        <f t="shared" si="1"/>
        <v>10757044</v>
      </c>
      <c r="E21" s="68">
        <v>1</v>
      </c>
      <c r="F21" s="68">
        <v>1573600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1</v>
      </c>
      <c r="N21" s="68">
        <v>3865860</v>
      </c>
      <c r="O21" s="68">
        <v>0</v>
      </c>
      <c r="P21" s="68">
        <v>0</v>
      </c>
      <c r="Q21" s="68">
        <v>2</v>
      </c>
      <c r="R21" s="68">
        <v>3793423</v>
      </c>
      <c r="S21" s="68">
        <v>1</v>
      </c>
      <c r="T21" s="68">
        <v>1524161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</row>
    <row r="22" spans="1:28" ht="11.1" customHeight="1" x14ac:dyDescent="0.25">
      <c r="A22" s="48" t="s">
        <v>72</v>
      </c>
      <c r="B22" s="48">
        <v>12</v>
      </c>
      <c r="C22" s="64">
        <f t="shared" si="1"/>
        <v>10</v>
      </c>
      <c r="D22" s="64">
        <f t="shared" si="1"/>
        <v>61785215</v>
      </c>
      <c r="E22" s="68">
        <v>2</v>
      </c>
      <c r="F22" s="68">
        <v>22750805</v>
      </c>
      <c r="G22" s="68">
        <v>0</v>
      </c>
      <c r="H22" s="68">
        <v>0</v>
      </c>
      <c r="I22" s="68">
        <v>0</v>
      </c>
      <c r="J22" s="68">
        <v>0</v>
      </c>
      <c r="K22" s="68">
        <v>1</v>
      </c>
      <c r="L22" s="68">
        <v>9588212</v>
      </c>
      <c r="M22" s="68">
        <v>1</v>
      </c>
      <c r="N22" s="68">
        <v>9082518</v>
      </c>
      <c r="O22" s="68">
        <v>0</v>
      </c>
      <c r="P22" s="68">
        <v>0</v>
      </c>
      <c r="Q22" s="68">
        <v>1</v>
      </c>
      <c r="R22" s="68">
        <v>465528</v>
      </c>
      <c r="S22" s="68">
        <v>2</v>
      </c>
      <c r="T22" s="68">
        <v>4655244</v>
      </c>
      <c r="U22" s="68">
        <v>1</v>
      </c>
      <c r="V22" s="68">
        <v>5722408</v>
      </c>
      <c r="W22" s="69">
        <v>1</v>
      </c>
      <c r="X22" s="68">
        <v>7461000</v>
      </c>
      <c r="Y22" s="68">
        <v>0</v>
      </c>
      <c r="Z22" s="68">
        <v>0</v>
      </c>
      <c r="AA22" s="68">
        <v>1</v>
      </c>
      <c r="AB22" s="68">
        <v>2059500</v>
      </c>
    </row>
    <row r="23" spans="1:28" ht="11.1" customHeight="1" x14ac:dyDescent="0.25">
      <c r="A23" s="48" t="s">
        <v>116</v>
      </c>
      <c r="B23" s="48" t="s">
        <v>117</v>
      </c>
      <c r="C23" s="64">
        <f t="shared" si="1"/>
        <v>26</v>
      </c>
      <c r="D23" s="64">
        <f t="shared" si="1"/>
        <v>163879168</v>
      </c>
      <c r="E23" s="68">
        <v>7</v>
      </c>
      <c r="F23" s="68">
        <v>83975206</v>
      </c>
      <c r="G23" s="68">
        <v>1</v>
      </c>
      <c r="H23" s="68">
        <v>3449000</v>
      </c>
      <c r="I23" s="68">
        <v>1</v>
      </c>
      <c r="J23" s="68">
        <v>5890046</v>
      </c>
      <c r="K23" s="68">
        <v>0</v>
      </c>
      <c r="L23" s="68">
        <v>0</v>
      </c>
      <c r="M23" s="68">
        <v>1</v>
      </c>
      <c r="N23" s="68">
        <v>11764970</v>
      </c>
      <c r="O23" s="68">
        <v>0</v>
      </c>
      <c r="P23" s="68">
        <v>0</v>
      </c>
      <c r="Q23" s="68">
        <v>1</v>
      </c>
      <c r="R23" s="68">
        <v>1360775</v>
      </c>
      <c r="S23" s="68">
        <v>6</v>
      </c>
      <c r="T23" s="68">
        <v>3136000</v>
      </c>
      <c r="U23" s="68">
        <v>1</v>
      </c>
      <c r="V23" s="68">
        <v>6856592</v>
      </c>
      <c r="W23" s="68">
        <v>1</v>
      </c>
      <c r="X23" s="68">
        <v>4680310</v>
      </c>
      <c r="Y23" s="68">
        <v>0</v>
      </c>
      <c r="Z23" s="68">
        <v>0</v>
      </c>
      <c r="AA23" s="68">
        <v>7</v>
      </c>
      <c r="AB23" s="68">
        <v>42766269</v>
      </c>
    </row>
    <row r="24" spans="1:28" x14ac:dyDescent="0.25">
      <c r="A24" s="48"/>
      <c r="B24" s="48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68"/>
      <c r="AB24" s="68"/>
    </row>
    <row r="25" spans="1:28" x14ac:dyDescent="0.25">
      <c r="A25" s="48" t="s">
        <v>118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1:28" x14ac:dyDescent="0.25">
      <c r="A26" s="48" t="s">
        <v>119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70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x14ac:dyDescent="0.25">
      <c r="A27" s="47" t="s">
        <v>120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71"/>
      <c r="O27" s="72"/>
      <c r="P27" s="72"/>
      <c r="Q27" s="72"/>
      <c r="R27" s="72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x14ac:dyDescent="0.25">
      <c r="A28" s="73" t="s">
        <v>121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1"/>
      <c r="O28" s="72"/>
      <c r="P28" s="72"/>
      <c r="Q28" s="72"/>
      <c r="R28" s="72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28" x14ac:dyDescent="0.25">
      <c r="A29" s="48" t="s">
        <v>122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71"/>
      <c r="O29" s="72"/>
      <c r="P29" s="72"/>
      <c r="Q29" s="72"/>
      <c r="R29" s="72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</row>
    <row r="32" spans="1:28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ADAIN 2020</vt:lpstr>
      <vt:lpstr>1.Ser Beneficiaria</vt:lpstr>
      <vt:lpstr>2.Matrícula Pregrado</vt:lpstr>
      <vt:lpstr>3.Matrícula Postgrado</vt:lpstr>
      <vt:lpstr>4.Años Acreditación</vt:lpstr>
      <vt:lpstr>5.Áreas Acreditación</vt:lpstr>
      <vt:lpstr>6.Fondo Cultura por habitante</vt:lpstr>
      <vt:lpstr>% por Universidad(cultura)</vt:lpstr>
      <vt:lpstr>14.9</vt:lpstr>
      <vt:lpstr>15.8</vt:lpstr>
      <vt:lpstr>16.1</vt:lpstr>
      <vt:lpstr>22.2</vt:lpstr>
      <vt:lpstr>Población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2021-08-17T14:21:30Z</cp:lastPrinted>
  <dcterms:created xsi:type="dcterms:W3CDTF">2020-02-25T14:03:33Z</dcterms:created>
  <dcterms:modified xsi:type="dcterms:W3CDTF">2021-08-17T14:23:09Z</dcterms:modified>
</cp:coreProperties>
</file>