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mineduca-my.sharepoint.com/personal/roxana_acuna_mineduc_cl/Documents/UDAC 2008/ADAIN 2021/"/>
    </mc:Choice>
  </mc:AlternateContent>
  <xr:revisionPtr revIDLastSave="83" documentId="8_{02EEE8C1-254E-4B00-BFE1-FBFDDB4745AB}" xr6:coauthVersionLast="47" xr6:coauthVersionMax="47" xr10:uidLastSave="{E546835D-FC26-4E79-B8EA-9D310CA69FD5}"/>
  <bookViews>
    <workbookView xWindow="-120" yWindow="-120" windowWidth="20730" windowHeight="11160" xr2:uid="{F0A2379E-764C-45FA-BE23-61664249A23E}"/>
  </bookViews>
  <sheets>
    <sheet name="ADAIN 2021" sheetId="1" r:id="rId1"/>
    <sheet name="1.Ser Beneficiaria" sheetId="2" r:id="rId2"/>
    <sheet name="2.Matrícula Pregrado" sheetId="3" r:id="rId3"/>
    <sheet name="3.Matrícula Postgrado" sheetId="4" r:id="rId4"/>
    <sheet name="4.Años Acreditación" sheetId="5" r:id="rId5"/>
    <sheet name="5.Áreas Acreditación" sheetId="7" r:id="rId6"/>
    <sheet name="6.Fondo Cultura por habitante" sheetId="6" r:id="rId7"/>
    <sheet name="% por Universidad(cultura)" sheetId="8" r:id="rId8"/>
    <sheet name="14.9" sheetId="14" r:id="rId9"/>
    <sheet name="15.8" sheetId="16" r:id="rId10"/>
    <sheet name="16.1" sheetId="17" r:id="rId11"/>
    <sheet name="22.2" sheetId="18" r:id="rId12"/>
    <sheet name="Población" sheetId="13" r:id="rId13"/>
  </sheets>
  <definedNames>
    <definedName name="_Key1" localSheetId="8" hidden="1">#REF!</definedName>
    <definedName name="_Key1" localSheetId="9" hidden="1">#REF!</definedName>
    <definedName name="_Key1" localSheetId="10" hidden="1">#REF!</definedName>
    <definedName name="_Key1" hidden="1">#REF!</definedName>
    <definedName name="_Key2" localSheetId="8" hidden="1">#REF!</definedName>
    <definedName name="_Key2" localSheetId="9" hidden="1">#REF!</definedName>
    <definedName name="_Key2" localSheetId="10" hidden="1">#REF!</definedName>
    <definedName name="_Key2" hidden="1">#REF!</definedName>
    <definedName name="_Order1" hidden="1">255</definedName>
    <definedName name="_Order2" hidden="1">255</definedName>
    <definedName name="cConcDesde" localSheetId="8">#REF!</definedName>
    <definedName name="cConcDesde" localSheetId="9">#REF!</definedName>
    <definedName name="cConcDesde" localSheetId="10">#REF!</definedName>
    <definedName name="cConcDesde">#REF!</definedName>
    <definedName name="cConcHasta" localSheetId="8">#REF!</definedName>
    <definedName name="cConcHasta" localSheetId="9">#REF!</definedName>
    <definedName name="cConcHasta" localSheetId="10">#REF!</definedName>
    <definedName name="cConcHasta">#REF!</definedName>
    <definedName name="cFecha" localSheetId="8">#REF!</definedName>
    <definedName name="cFecha" localSheetId="9">#REF!</definedName>
    <definedName name="cFecha" localSheetId="10">#REF!</definedName>
    <definedName name="cFecha">#REF!</definedName>
    <definedName name="CONAF" localSheetId="8" hidden="1">#REF!</definedName>
    <definedName name="CONAF" localSheetId="9" hidden="1">#REF!</definedName>
    <definedName name="CONAF" localSheetId="10" hidden="1">#REF!</definedName>
    <definedName name="CONAF" hidden="1">#REF!</definedName>
    <definedName name="CONAF_2" localSheetId="8" hidden="1">#REF!</definedName>
    <definedName name="CONAF_2" localSheetId="9" hidden="1">#REF!</definedName>
    <definedName name="CONAF_2" localSheetId="10" hidden="1">#REF!</definedName>
    <definedName name="CONAF_2" hidden="1">#REF!</definedName>
    <definedName name="CONAF_3" localSheetId="8">#REF!</definedName>
    <definedName name="CONAF_3" localSheetId="9">#REF!</definedName>
    <definedName name="CONAF_3" localSheetId="10">#REF!</definedName>
    <definedName name="CONAF_3">#REF!</definedName>
    <definedName name="coni" localSheetId="8">#REF!</definedName>
    <definedName name="coni" localSheetId="9">#REF!</definedName>
    <definedName name="coni" localSheetId="10">#REF!</definedName>
    <definedName name="coni">#REF!</definedName>
    <definedName name="cURL" localSheetId="8">#REF!</definedName>
    <definedName name="cURL" localSheetId="9">#REF!</definedName>
    <definedName name="cURL" localSheetId="10">#REF!</definedName>
    <definedName name="cURL">#REF!</definedName>
    <definedName name="li" hidden="1">#REF!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O" localSheetId="8">#REF!</definedName>
    <definedName name="MO" localSheetId="9">#REF!</definedName>
    <definedName name="MO" localSheetId="10">#REF!</definedName>
    <definedName name="MO">#REF!</definedName>
    <definedName name="Q_ConsolidadoMutuales_EmpresasCreativas" localSheetId="8">#REF!</definedName>
    <definedName name="Q_ConsolidadoMutuales_EmpresasCreativas" localSheetId="9">#REF!</definedName>
    <definedName name="Q_ConsolidadoMutuales_EmpresasCreativas" localSheetId="10">#REF!</definedName>
    <definedName name="Q_ConsolidadoMutuales_EmpresasCreativas">#REF!</definedName>
    <definedName name="rApO" localSheetId="8">#REF!</definedName>
    <definedName name="rApO" localSheetId="9">#REF!</definedName>
    <definedName name="rApO" localSheetId="10">#REF!</definedName>
    <definedName name="rApO">#REF!</definedName>
    <definedName name="rApP" localSheetId="8">#REF!</definedName>
    <definedName name="rApP" localSheetId="9">#REF!</definedName>
    <definedName name="rApP" localSheetId="10">#REF!</definedName>
    <definedName name="rApP">#REF!</definedName>
    <definedName name="rDif" localSheetId="8">#REF!</definedName>
    <definedName name="rDif" localSheetId="9">#REF!</definedName>
    <definedName name="rDif" localSheetId="10">#REF!</definedName>
    <definedName name="rDif">#REF!</definedName>
    <definedName name="rHon" localSheetId="8">#REF!</definedName>
    <definedName name="rHon" localSheetId="9">#REF!</definedName>
    <definedName name="rHon" localSheetId="10">#REF!</definedName>
    <definedName name="rHon">#REF!</definedName>
    <definedName name="rInv" localSheetId="8">#REF!</definedName>
    <definedName name="rInv" localSheetId="9">#REF!</definedName>
    <definedName name="rInv" localSheetId="10">#REF!</definedName>
    <definedName name="rInv">#REF!</definedName>
    <definedName name="rOpe" localSheetId="8">#REF!</definedName>
    <definedName name="rOpe" localSheetId="9">#REF!</definedName>
    <definedName name="rOpe" localSheetId="10">#REF!</definedName>
    <definedName name="rOpe">#REF!</definedName>
    <definedName name="S" localSheetId="8" hidden="1">#REF!</definedName>
    <definedName name="S" localSheetId="9" hidden="1">#REF!</definedName>
    <definedName name="S" localSheetId="10" hidden="1">#REF!</definedName>
    <definedName name="S" hidden="1">#REF!</definedName>
    <definedName name="ttt" hidden="1">#REF!</definedName>
    <definedName name="yyy" localSheetId="8" hidden="1">#REF!</definedName>
    <definedName name="yyy" localSheetId="9" hidden="1">#REF!</definedName>
    <definedName name="yyy" localSheetId="10" hidden="1">#REF!</definedName>
    <definedName name="yyy"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4" i="1" l="1"/>
  <c r="L25" i="1"/>
  <c r="L26" i="1"/>
  <c r="L27" i="1"/>
  <c r="L28" i="1"/>
  <c r="L29" i="1"/>
  <c r="L30" i="1"/>
  <c r="L31" i="1"/>
  <c r="L32" i="1"/>
  <c r="L33" i="1"/>
  <c r="L34" i="1"/>
  <c r="L35" i="1"/>
  <c r="L36" i="1"/>
  <c r="L37" i="1"/>
  <c r="L38" i="1"/>
  <c r="L39" i="1"/>
  <c r="L23" i="1"/>
  <c r="L40" i="1" l="1"/>
  <c r="M41" i="1"/>
  <c r="K41" i="1"/>
  <c r="D5" i="2"/>
  <c r="C24" i="18" l="1"/>
  <c r="B24" i="18"/>
  <c r="C24" i="17"/>
  <c r="B24" i="17"/>
  <c r="C24" i="16"/>
  <c r="B24" i="16"/>
  <c r="C24" i="14"/>
  <c r="B24" i="14"/>
  <c r="E22" i="8"/>
  <c r="D22" i="8"/>
  <c r="C23" i="18"/>
  <c r="C6" i="18" s="1"/>
  <c r="B23" i="18"/>
  <c r="C22" i="18"/>
  <c r="B22" i="18"/>
  <c r="C21" i="18"/>
  <c r="B21" i="18"/>
  <c r="C20" i="18"/>
  <c r="B20" i="18"/>
  <c r="C19" i="18"/>
  <c r="B19" i="18"/>
  <c r="C18" i="18"/>
  <c r="B18" i="18"/>
  <c r="C17" i="18"/>
  <c r="B17" i="18"/>
  <c r="C16" i="18"/>
  <c r="B16" i="18"/>
  <c r="C15" i="18"/>
  <c r="B15" i="18"/>
  <c r="C14" i="18"/>
  <c r="B14" i="18"/>
  <c r="C13" i="18"/>
  <c r="B13" i="18"/>
  <c r="C12" i="18"/>
  <c r="B12" i="18"/>
  <c r="C11" i="18"/>
  <c r="B11" i="18"/>
  <c r="C10" i="18"/>
  <c r="B10" i="18"/>
  <c r="C9" i="18"/>
  <c r="B9" i="18"/>
  <c r="C8" i="18"/>
  <c r="B8" i="18"/>
  <c r="B6" i="18" s="1"/>
  <c r="C7" i="18"/>
  <c r="B7" i="18"/>
  <c r="U6" i="18"/>
  <c r="T6" i="18"/>
  <c r="S6" i="18"/>
  <c r="R6" i="18"/>
  <c r="Q6" i="18"/>
  <c r="P6" i="18"/>
  <c r="O6" i="18"/>
  <c r="N6" i="18"/>
  <c r="M6" i="18"/>
  <c r="L6" i="18"/>
  <c r="K6" i="18"/>
  <c r="J6" i="18"/>
  <c r="I6" i="18"/>
  <c r="H6" i="18"/>
  <c r="G6" i="18"/>
  <c r="F6" i="18"/>
  <c r="E6" i="18"/>
  <c r="D6" i="18"/>
  <c r="C23" i="17"/>
  <c r="B23" i="17"/>
  <c r="C22" i="17"/>
  <c r="B22" i="17"/>
  <c r="C21" i="17"/>
  <c r="B21" i="17"/>
  <c r="C20" i="17"/>
  <c r="B20" i="17"/>
  <c r="C19" i="17"/>
  <c r="B19" i="17"/>
  <c r="C18" i="17"/>
  <c r="B18" i="17"/>
  <c r="C17" i="17"/>
  <c r="B17" i="17"/>
  <c r="C16" i="17"/>
  <c r="B16" i="17"/>
  <c r="C15" i="17"/>
  <c r="B15" i="17"/>
  <c r="C14" i="17"/>
  <c r="B14" i="17"/>
  <c r="C13" i="17"/>
  <c r="B13" i="17"/>
  <c r="C12" i="17"/>
  <c r="B12" i="17"/>
  <c r="C11" i="17"/>
  <c r="B11" i="17"/>
  <c r="C10" i="17"/>
  <c r="B10" i="17"/>
  <c r="C9" i="17"/>
  <c r="B9" i="17"/>
  <c r="C8" i="17"/>
  <c r="B8" i="17"/>
  <c r="C7" i="17"/>
  <c r="B7" i="17"/>
  <c r="AE6" i="17"/>
  <c r="AD6" i="17"/>
  <c r="AC6" i="17"/>
  <c r="AB6" i="17"/>
  <c r="AA6" i="17"/>
  <c r="Z6" i="17"/>
  <c r="Y6" i="17"/>
  <c r="X6" i="17"/>
  <c r="W6" i="17"/>
  <c r="V6" i="17"/>
  <c r="U6" i="17"/>
  <c r="T6" i="17"/>
  <c r="S6" i="17"/>
  <c r="R6" i="17"/>
  <c r="Q6" i="17"/>
  <c r="P6" i="17"/>
  <c r="O6" i="17"/>
  <c r="N6" i="17"/>
  <c r="M6" i="17"/>
  <c r="L6" i="17"/>
  <c r="K6" i="17"/>
  <c r="J6" i="17"/>
  <c r="I6" i="17"/>
  <c r="H6" i="17"/>
  <c r="G6" i="17"/>
  <c r="F6" i="17"/>
  <c r="B6" i="17" s="1"/>
  <c r="E6" i="17"/>
  <c r="D6" i="17"/>
  <c r="C6" i="17"/>
  <c r="C23" i="16"/>
  <c r="B23" i="16"/>
  <c r="C22" i="16"/>
  <c r="B22" i="16"/>
  <c r="C21" i="16"/>
  <c r="B21" i="16"/>
  <c r="C20" i="16"/>
  <c r="B20" i="16"/>
  <c r="C19" i="16"/>
  <c r="B19" i="16"/>
  <c r="C18" i="16"/>
  <c r="B18" i="16"/>
  <c r="C17" i="16"/>
  <c r="B17" i="16"/>
  <c r="C16" i="16"/>
  <c r="B16" i="16"/>
  <c r="C15" i="16"/>
  <c r="B15" i="16"/>
  <c r="C14" i="16"/>
  <c r="B14" i="16"/>
  <c r="C13" i="16"/>
  <c r="B13" i="16"/>
  <c r="C12" i="16"/>
  <c r="B12" i="16"/>
  <c r="C11" i="16"/>
  <c r="B11" i="16"/>
  <c r="C10" i="16"/>
  <c r="B10" i="16"/>
  <c r="C9" i="16"/>
  <c r="B9" i="16"/>
  <c r="C8" i="16"/>
  <c r="B8" i="16"/>
  <c r="C7" i="16"/>
  <c r="B7" i="16"/>
  <c r="S6" i="16"/>
  <c r="R6" i="16"/>
  <c r="Q6" i="16"/>
  <c r="P6" i="16"/>
  <c r="O6" i="16"/>
  <c r="N6" i="16"/>
  <c r="M6" i="16"/>
  <c r="L6" i="16"/>
  <c r="K6" i="16"/>
  <c r="J6" i="16"/>
  <c r="I6" i="16"/>
  <c r="H6" i="16"/>
  <c r="G6" i="16"/>
  <c r="F6" i="16"/>
  <c r="E6" i="16"/>
  <c r="D6" i="16"/>
  <c r="C6" i="16"/>
  <c r="B6" i="16"/>
  <c r="C23" i="14"/>
  <c r="B23" i="14"/>
  <c r="C22" i="14"/>
  <c r="B22" i="14"/>
  <c r="C21" i="14"/>
  <c r="B21" i="14"/>
  <c r="C20" i="14"/>
  <c r="B20" i="14"/>
  <c r="C19" i="14"/>
  <c r="B19" i="14"/>
  <c r="C18" i="14"/>
  <c r="B18" i="14"/>
  <c r="C17" i="14"/>
  <c r="B17" i="14"/>
  <c r="C16" i="14"/>
  <c r="B16" i="14"/>
  <c r="C15" i="14"/>
  <c r="B15" i="14"/>
  <c r="C14" i="14"/>
  <c r="B14" i="14"/>
  <c r="C13" i="14"/>
  <c r="B13" i="14"/>
  <c r="C12" i="14"/>
  <c r="B12" i="14"/>
  <c r="C11" i="14"/>
  <c r="B11" i="14"/>
  <c r="C10" i="14"/>
  <c r="B10" i="14"/>
  <c r="C9" i="14"/>
  <c r="B9" i="14"/>
  <c r="C8" i="14"/>
  <c r="B8" i="14"/>
  <c r="C7" i="14"/>
  <c r="C6" i="14" s="1"/>
  <c r="B7" i="14"/>
  <c r="B6" i="14" s="1"/>
  <c r="AE6" i="14"/>
  <c r="AD6" i="14"/>
  <c r="AC6" i="14"/>
  <c r="AB6" i="14"/>
  <c r="AA6" i="14"/>
  <c r="Z6" i="14"/>
  <c r="Y6" i="14"/>
  <c r="X6" i="14"/>
  <c r="W6" i="14"/>
  <c r="V6" i="14"/>
  <c r="U6" i="14"/>
  <c r="T6" i="14"/>
  <c r="S6" i="14"/>
  <c r="R6" i="14"/>
  <c r="Q6" i="14"/>
  <c r="P6" i="14"/>
  <c r="O6" i="14"/>
  <c r="N6" i="14"/>
  <c r="M6" i="14"/>
  <c r="L6" i="14"/>
  <c r="K6" i="14"/>
  <c r="J6" i="14"/>
  <c r="I6" i="14"/>
  <c r="H6" i="14"/>
  <c r="G6" i="14"/>
  <c r="F6" i="14"/>
  <c r="E6" i="14"/>
  <c r="D6" i="14"/>
  <c r="N7" i="8" l="1"/>
  <c r="N8" i="8"/>
  <c r="N9" i="8"/>
  <c r="N10" i="8"/>
  <c r="N11" i="8"/>
  <c r="N12" i="8"/>
  <c r="N13" i="8"/>
  <c r="N14" i="8"/>
  <c r="N15" i="8"/>
  <c r="N16" i="8"/>
  <c r="N17" i="8"/>
  <c r="N18" i="8"/>
  <c r="N19" i="8"/>
  <c r="N20" i="8"/>
  <c r="N21" i="8"/>
  <c r="N6" i="8"/>
  <c r="R22" i="8"/>
  <c r="K22" i="8"/>
  <c r="J22" i="8"/>
  <c r="I22" i="8"/>
  <c r="H22" i="8"/>
  <c r="O18" i="8"/>
  <c r="P18" i="8" s="1"/>
  <c r="O15" i="8"/>
  <c r="P15" i="8" s="1"/>
  <c r="N22" i="8" l="1"/>
  <c r="C10" i="1" l="1"/>
  <c r="D14" i="1" s="1"/>
  <c r="C2" i="3" s="1"/>
  <c r="D22" i="3" l="1"/>
  <c r="E15" i="3" s="1"/>
  <c r="D22" i="7"/>
  <c r="E13" i="7" s="1"/>
  <c r="D22" i="5"/>
  <c r="E21" i="5" s="1"/>
  <c r="D22" i="4"/>
  <c r="D16" i="1"/>
  <c r="C2" i="5" s="1"/>
  <c r="D13" i="1"/>
  <c r="C2" i="2" s="1"/>
  <c r="D7" i="2" s="1"/>
  <c r="D25" i="1" s="1"/>
  <c r="D15" i="1"/>
  <c r="C2" i="4" s="1"/>
  <c r="D17" i="1"/>
  <c r="C2" i="7" s="1"/>
  <c r="D18" i="1"/>
  <c r="C2" i="6" s="1"/>
  <c r="F15" i="3" l="1"/>
  <c r="E33" i="1" s="1"/>
  <c r="E13" i="3"/>
  <c r="E9" i="3"/>
  <c r="E6" i="3"/>
  <c r="E5" i="3"/>
  <c r="F5" i="3" s="1"/>
  <c r="E23" i="1" s="1"/>
  <c r="E10" i="3"/>
  <c r="E14" i="3"/>
  <c r="E18" i="3"/>
  <c r="E20" i="3"/>
  <c r="F13" i="7"/>
  <c r="H31" i="1" s="1"/>
  <c r="E12" i="3"/>
  <c r="E8" i="3"/>
  <c r="E19" i="3"/>
  <c r="E11" i="3"/>
  <c r="E7" i="3"/>
  <c r="E21" i="3"/>
  <c r="E17" i="3"/>
  <c r="E16" i="3"/>
  <c r="F21" i="5"/>
  <c r="G39" i="1" s="1"/>
  <c r="E10" i="5"/>
  <c r="E5" i="5"/>
  <c r="E6" i="7"/>
  <c r="E12" i="7"/>
  <c r="E18" i="7"/>
  <c r="E14" i="7"/>
  <c r="E10" i="7"/>
  <c r="E16" i="7"/>
  <c r="E20" i="7"/>
  <c r="E8" i="7"/>
  <c r="E19" i="7"/>
  <c r="E21" i="7"/>
  <c r="E5" i="7"/>
  <c r="E11" i="7"/>
  <c r="E9" i="7"/>
  <c r="E17" i="7"/>
  <c r="E15" i="7"/>
  <c r="E7" i="7"/>
  <c r="E19" i="5"/>
  <c r="E15" i="5"/>
  <c r="E9" i="5"/>
  <c r="E20" i="5"/>
  <c r="E13" i="5"/>
  <c r="E6" i="5"/>
  <c r="E8" i="5"/>
  <c r="E11" i="5"/>
  <c r="E12" i="5"/>
  <c r="E14" i="5"/>
  <c r="E17" i="5"/>
  <c r="E7" i="5"/>
  <c r="E16" i="5"/>
  <c r="E18" i="5"/>
  <c r="E6" i="4"/>
  <c r="E18" i="4"/>
  <c r="E14" i="4"/>
  <c r="E10" i="4"/>
  <c r="E16" i="4"/>
  <c r="E20" i="4"/>
  <c r="E12" i="4"/>
  <c r="E8" i="4"/>
  <c r="E11" i="4"/>
  <c r="E21" i="4"/>
  <c r="E5" i="4"/>
  <c r="E7" i="4"/>
  <c r="E13" i="4"/>
  <c r="E19" i="4"/>
  <c r="E9" i="4"/>
  <c r="E17" i="4"/>
  <c r="E15" i="4"/>
  <c r="D11" i="2"/>
  <c r="D29" i="1" s="1"/>
  <c r="D12" i="2"/>
  <c r="D30" i="1" s="1"/>
  <c r="D14" i="2"/>
  <c r="D32" i="1" s="1"/>
  <c r="D17" i="2"/>
  <c r="D35" i="1" s="1"/>
  <c r="D15" i="2"/>
  <c r="D33" i="1" s="1"/>
  <c r="D16" i="2"/>
  <c r="D34" i="1" s="1"/>
  <c r="D23" i="1"/>
  <c r="D10" i="2"/>
  <c r="D28" i="1" s="1"/>
  <c r="D19" i="2"/>
  <c r="D37" i="1" s="1"/>
  <c r="D20" i="2"/>
  <c r="D38" i="1" s="1"/>
  <c r="D21" i="2"/>
  <c r="D39" i="1" s="1"/>
  <c r="D18" i="2"/>
  <c r="D36" i="1" s="1"/>
  <c r="D8" i="2"/>
  <c r="D26" i="1" s="1"/>
  <c r="D6" i="2"/>
  <c r="D24" i="1" s="1"/>
  <c r="D9" i="2"/>
  <c r="D27" i="1" s="1"/>
  <c r="D13" i="2"/>
  <c r="D31" i="1" s="1"/>
  <c r="F16" i="5" l="1"/>
  <c r="G34" i="1" s="1"/>
  <c r="F12" i="5"/>
  <c r="G30" i="1" s="1"/>
  <c r="F13" i="5"/>
  <c r="G31" i="1" s="1"/>
  <c r="F19" i="5"/>
  <c r="G37" i="1" s="1"/>
  <c r="F9" i="7"/>
  <c r="H27" i="1" s="1"/>
  <c r="F19" i="7"/>
  <c r="H37" i="1" s="1"/>
  <c r="F10" i="7"/>
  <c r="H28" i="1" s="1"/>
  <c r="F6" i="7"/>
  <c r="H24" i="1" s="1"/>
  <c r="F7" i="5"/>
  <c r="G25" i="1" s="1"/>
  <c r="F11" i="5"/>
  <c r="G29" i="1" s="1"/>
  <c r="F20" i="5"/>
  <c r="G38" i="1" s="1"/>
  <c r="F7" i="7"/>
  <c r="H25" i="1" s="1"/>
  <c r="F11" i="7"/>
  <c r="H29" i="1" s="1"/>
  <c r="F8" i="7"/>
  <c r="H26" i="1" s="1"/>
  <c r="F14" i="7"/>
  <c r="H32" i="1" s="1"/>
  <c r="F17" i="5"/>
  <c r="G35" i="1" s="1"/>
  <c r="F8" i="5"/>
  <c r="G26" i="1" s="1"/>
  <c r="F9" i="5"/>
  <c r="G27" i="1" s="1"/>
  <c r="F15" i="7"/>
  <c r="H33" i="1" s="1"/>
  <c r="F20" i="7"/>
  <c r="H38" i="1" s="1"/>
  <c r="F18" i="7"/>
  <c r="H36" i="1" s="1"/>
  <c r="F18" i="5"/>
  <c r="G36" i="1" s="1"/>
  <c r="F14" i="5"/>
  <c r="G32" i="1" s="1"/>
  <c r="F6" i="5"/>
  <c r="G24" i="1" s="1"/>
  <c r="F15" i="5"/>
  <c r="G33" i="1" s="1"/>
  <c r="F17" i="7"/>
  <c r="H35" i="1" s="1"/>
  <c r="F21" i="7"/>
  <c r="H39" i="1" s="1"/>
  <c r="F16" i="7"/>
  <c r="H34" i="1" s="1"/>
  <c r="F12" i="7"/>
  <c r="H30" i="1" s="1"/>
  <c r="F10" i="5"/>
  <c r="G28" i="1" s="1"/>
  <c r="F7" i="3"/>
  <c r="E25" i="1" s="1"/>
  <c r="F14" i="3"/>
  <c r="E32" i="1" s="1"/>
  <c r="F16" i="3"/>
  <c r="E34" i="1" s="1"/>
  <c r="F11" i="3"/>
  <c r="E29" i="1" s="1"/>
  <c r="F10" i="3"/>
  <c r="E28" i="1" s="1"/>
  <c r="F13" i="3"/>
  <c r="E31" i="1" s="1"/>
  <c r="F12" i="3"/>
  <c r="E30" i="1" s="1"/>
  <c r="F9" i="3"/>
  <c r="E27" i="1" s="1"/>
  <c r="F17" i="3"/>
  <c r="E35" i="1" s="1"/>
  <c r="F19" i="3"/>
  <c r="E37" i="1" s="1"/>
  <c r="F20" i="3"/>
  <c r="E38" i="1" s="1"/>
  <c r="F21" i="3"/>
  <c r="E39" i="1" s="1"/>
  <c r="F8" i="3"/>
  <c r="E26" i="1" s="1"/>
  <c r="F18" i="3"/>
  <c r="E36" i="1" s="1"/>
  <c r="F6" i="3"/>
  <c r="E24" i="1" s="1"/>
  <c r="F15" i="4"/>
  <c r="F33" i="1" s="1"/>
  <c r="F13" i="4"/>
  <c r="F31" i="1" s="1"/>
  <c r="F11" i="4"/>
  <c r="F29" i="1" s="1"/>
  <c r="F16" i="4"/>
  <c r="F34" i="1" s="1"/>
  <c r="F6" i="4"/>
  <c r="F24" i="1" s="1"/>
  <c r="F17" i="4"/>
  <c r="F35" i="1" s="1"/>
  <c r="F7" i="4"/>
  <c r="F25" i="1" s="1"/>
  <c r="F8" i="4"/>
  <c r="F26" i="1" s="1"/>
  <c r="F10" i="4"/>
  <c r="F28" i="1" s="1"/>
  <c r="F12" i="4"/>
  <c r="F30" i="1" s="1"/>
  <c r="F14" i="4"/>
  <c r="F32" i="1" s="1"/>
  <c r="F9" i="4"/>
  <c r="F27" i="1" s="1"/>
  <c r="F19" i="4"/>
  <c r="F37" i="1" s="1"/>
  <c r="F21" i="4"/>
  <c r="F39" i="1" s="1"/>
  <c r="F20" i="4"/>
  <c r="F38" i="1" s="1"/>
  <c r="F18" i="4"/>
  <c r="F36" i="1" s="1"/>
  <c r="F5" i="5"/>
  <c r="G23" i="1" s="1"/>
  <c r="E22" i="3"/>
  <c r="D40" i="1"/>
  <c r="E22" i="7"/>
  <c r="F5" i="7"/>
  <c r="E22" i="5"/>
  <c r="E22" i="4"/>
  <c r="F5" i="4"/>
  <c r="D22" i="2"/>
  <c r="E13" i="2" s="1"/>
  <c r="G40" i="1" l="1"/>
  <c r="E40" i="1"/>
  <c r="F22" i="3"/>
  <c r="F22" i="5"/>
  <c r="E7" i="2"/>
  <c r="E21" i="2"/>
  <c r="E11" i="2"/>
  <c r="E17" i="2"/>
  <c r="E8" i="2"/>
  <c r="E12" i="2"/>
  <c r="E14" i="2"/>
  <c r="E15" i="2"/>
  <c r="E5" i="2"/>
  <c r="E6" i="2"/>
  <c r="E9" i="2"/>
  <c r="E18" i="2"/>
  <c r="E20" i="2"/>
  <c r="E10" i="2"/>
  <c r="E19" i="2"/>
  <c r="E16" i="2"/>
  <c r="F22" i="7"/>
  <c r="H23" i="1"/>
  <c r="F22" i="4"/>
  <c r="F23" i="1"/>
  <c r="H40" i="1" l="1"/>
  <c r="E22" i="2"/>
  <c r="F40" i="1"/>
  <c r="C19" i="1"/>
  <c r="D19" i="1"/>
  <c r="L21" i="8"/>
  <c r="L19" i="8"/>
  <c r="G22" i="8"/>
  <c r="L6" i="8"/>
  <c r="F22" i="8"/>
  <c r="L20" i="8"/>
  <c r="M18" i="8"/>
  <c r="L15" i="8"/>
  <c r="L13" i="8"/>
  <c r="L11" i="8"/>
  <c r="L9" i="8"/>
  <c r="L7" i="8"/>
  <c r="L14" i="8"/>
  <c r="L10" i="8"/>
  <c r="M15" i="8"/>
  <c r="L18" i="8"/>
  <c r="L16" i="8"/>
  <c r="L12" i="8"/>
  <c r="L8" i="8"/>
  <c r="L17" i="8"/>
  <c r="M12" i="8"/>
  <c r="O12" i="8" s="1"/>
  <c r="M14" i="8"/>
  <c r="O14" i="8" s="1"/>
  <c r="M21" i="8"/>
  <c r="O21" i="8" s="1"/>
  <c r="M16" i="8"/>
  <c r="O16" i="8" s="1"/>
  <c r="M19" i="8"/>
  <c r="O19" i="8" s="1"/>
  <c r="M10" i="8"/>
  <c r="O10" i="8" s="1"/>
  <c r="M7" i="8"/>
  <c r="O7" i="8" s="1"/>
  <c r="M17" i="8"/>
  <c r="O17" i="8" s="1"/>
  <c r="M20" i="8"/>
  <c r="O20" i="8" s="1"/>
  <c r="M6" i="8"/>
  <c r="O6" i="8" s="1"/>
  <c r="M8" i="8"/>
  <c r="O8" i="8" s="1"/>
  <c r="M11" i="8"/>
  <c r="O11" i="8" s="1"/>
  <c r="M9" i="8"/>
  <c r="O9" i="8" s="1"/>
  <c r="M13" i="8"/>
  <c r="O13" i="8" s="1"/>
  <c r="O24" i="8" l="1"/>
  <c r="P21" i="8" s="1"/>
  <c r="L22" i="8"/>
  <c r="P6" i="8"/>
  <c r="P13" i="8"/>
  <c r="O22" i="8"/>
  <c r="M22" i="8"/>
  <c r="P14" i="8" l="1"/>
  <c r="P16" i="8"/>
  <c r="P8" i="8"/>
  <c r="P7" i="8"/>
  <c r="P17" i="8"/>
  <c r="P12" i="8"/>
  <c r="P9" i="8"/>
  <c r="P11" i="8"/>
  <c r="P19" i="8"/>
  <c r="P10" i="8"/>
  <c r="P20" i="8"/>
  <c r="P22" i="8" l="1"/>
  <c r="Q14" i="8" s="1"/>
  <c r="S14" i="8" s="1"/>
  <c r="Q12" i="8"/>
  <c r="S12" i="8" s="1"/>
  <c r="Q9" i="8"/>
  <c r="S9" i="8" s="1"/>
  <c r="Q17" i="8"/>
  <c r="S17" i="8" s="1"/>
  <c r="Q19" i="8"/>
  <c r="S19" i="8" s="1"/>
  <c r="Q21" i="8"/>
  <c r="S21" i="8" s="1"/>
  <c r="Q20" i="8"/>
  <c r="S20" i="8" s="1"/>
  <c r="Q11" i="8"/>
  <c r="S11" i="8" s="1"/>
  <c r="Q18" i="8"/>
  <c r="S18" i="8" s="1"/>
  <c r="Q15" i="8"/>
  <c r="S15" i="8" s="1"/>
  <c r="Q10" i="8"/>
  <c r="S10" i="8" s="1"/>
  <c r="Q8" i="8"/>
  <c r="S8" i="8" s="1"/>
  <c r="Q13" i="8"/>
  <c r="S13" i="8" s="1"/>
  <c r="Q7" i="8" l="1"/>
  <c r="S7" i="8" s="1"/>
  <c r="F11" i="6"/>
  <c r="F15" i="6"/>
  <c r="G15" i="6" s="1"/>
  <c r="I33" i="1" s="1"/>
  <c r="J33" i="1" s="1"/>
  <c r="F14" i="6"/>
  <c r="G14" i="6" s="1"/>
  <c r="I32" i="1" s="1"/>
  <c r="J32" i="1" s="1"/>
  <c r="F6" i="6"/>
  <c r="G6" i="6" s="1"/>
  <c r="I24" i="1" s="1"/>
  <c r="J24" i="1" s="1"/>
  <c r="F21" i="6"/>
  <c r="G21" i="6" s="1"/>
  <c r="I39" i="1" s="1"/>
  <c r="J39" i="1" s="1"/>
  <c r="F18" i="6"/>
  <c r="G18" i="6" s="1"/>
  <c r="I36" i="1" s="1"/>
  <c r="J36" i="1" s="1"/>
  <c r="F13" i="6"/>
  <c r="F10" i="6"/>
  <c r="G10" i="6" s="1"/>
  <c r="I28" i="1" s="1"/>
  <c r="J28" i="1" s="1"/>
  <c r="F7" i="6"/>
  <c r="G7" i="6" s="1"/>
  <c r="I25" i="1" s="1"/>
  <c r="J25" i="1" s="1"/>
  <c r="F5" i="6"/>
  <c r="G5" i="6" s="1"/>
  <c r="I23" i="1" s="1"/>
  <c r="G11" i="6"/>
  <c r="I29" i="1" s="1"/>
  <c r="J29" i="1" s="1"/>
  <c r="Q6" i="8"/>
  <c r="S6" i="8" s="1"/>
  <c r="Q16" i="8"/>
  <c r="S16" i="8" s="1"/>
  <c r="F9" i="6"/>
  <c r="F20" i="6"/>
  <c r="F19" i="6"/>
  <c r="F17" i="6"/>
  <c r="F12" i="6"/>
  <c r="Q22" i="8" l="1"/>
  <c r="G13" i="6"/>
  <c r="I31" i="1" s="1"/>
  <c r="J31" i="1" s="1"/>
  <c r="K31" i="1" s="1"/>
  <c r="K36" i="1"/>
  <c r="K25" i="1"/>
  <c r="K28" i="1"/>
  <c r="K39" i="1"/>
  <c r="K32" i="1"/>
  <c r="K29" i="1"/>
  <c r="F8" i="6"/>
  <c r="F16" i="6"/>
  <c r="G16" i="6" s="1"/>
  <c r="I34" i="1" s="1"/>
  <c r="J34" i="1" s="1"/>
  <c r="G12" i="6"/>
  <c r="I30" i="1" s="1"/>
  <c r="J30" i="1" s="1"/>
  <c r="G20" i="6"/>
  <c r="I38" i="1" s="1"/>
  <c r="J38" i="1" s="1"/>
  <c r="G17" i="6"/>
  <c r="I35" i="1" s="1"/>
  <c r="J35" i="1" s="1"/>
  <c r="G9" i="6"/>
  <c r="I27" i="1" s="1"/>
  <c r="J27" i="1" s="1"/>
  <c r="G8" i="6"/>
  <c r="I26" i="1" s="1"/>
  <c r="J26" i="1" s="1"/>
  <c r="G19" i="6"/>
  <c r="I37" i="1" s="1"/>
  <c r="J37" i="1" s="1"/>
  <c r="J23" i="1"/>
  <c r="F22" i="6" l="1"/>
  <c r="K38" i="1"/>
  <c r="K26" i="1"/>
  <c r="K35" i="1"/>
  <c r="K30" i="1"/>
  <c r="K34" i="1"/>
  <c r="K27" i="1"/>
  <c r="K37" i="1"/>
  <c r="I40" i="1"/>
  <c r="G22" i="6"/>
  <c r="J40" i="1"/>
  <c r="K23" i="1"/>
  <c r="K40" i="1" l="1"/>
</calcChain>
</file>

<file path=xl/sharedStrings.xml><?xml version="1.0" encoding="utf-8"?>
<sst xmlns="http://schemas.openxmlformats.org/spreadsheetml/2006/main" count="669" uniqueCount="223">
  <si>
    <t>Parámetro</t>
  </si>
  <si>
    <t>Porcentaje</t>
  </si>
  <si>
    <t>Monto M$</t>
  </si>
  <si>
    <t>Ser beneficiaria</t>
  </si>
  <si>
    <t>Matrícula Total de Pregrado</t>
  </si>
  <si>
    <t>Matrícula Magister y Doctorado</t>
  </si>
  <si>
    <t>Años de Acreditación</t>
  </si>
  <si>
    <t>Áreas de Acreditación</t>
  </si>
  <si>
    <t>Fondo por Habitante (Inverso)</t>
  </si>
  <si>
    <t>Total</t>
  </si>
  <si>
    <t>Universidad</t>
  </si>
  <si>
    <t>Código</t>
  </si>
  <si>
    <t>Universidades Estatales (No UCH)</t>
  </si>
  <si>
    <t>Detalle</t>
  </si>
  <si>
    <t>Transferencias Corrientes</t>
  </si>
  <si>
    <t>Transferencias de Capital</t>
  </si>
  <si>
    <t>U. de Talca</t>
  </si>
  <si>
    <t>U. Arturo Prat</t>
  </si>
  <si>
    <t>U. de la Frontera</t>
  </si>
  <si>
    <t>U. del Bio Bio</t>
  </si>
  <si>
    <t>U. de Santiago</t>
  </si>
  <si>
    <t>U. de Antofagasta</t>
  </si>
  <si>
    <t>U. de la Serena</t>
  </si>
  <si>
    <t>U. de Valparaíso</t>
  </si>
  <si>
    <t>U. de O'Higgins</t>
  </si>
  <si>
    <t>U. de Los Lagos</t>
  </si>
  <si>
    <t>U. de Atacama</t>
  </si>
  <si>
    <t>U. de Tarapacá</t>
  </si>
  <si>
    <t>U. de Playa Ancha</t>
  </si>
  <si>
    <t>U. de Magallanes</t>
  </si>
  <si>
    <t>U. Tecnológica Metropolitana</t>
  </si>
  <si>
    <t>U. Metropolitana de Cs. de la Ed.</t>
  </si>
  <si>
    <t>U. de Aysén</t>
  </si>
  <si>
    <t>N°</t>
  </si>
  <si>
    <t>TAL</t>
  </si>
  <si>
    <t>UAP</t>
  </si>
  <si>
    <t>FRO</t>
  </si>
  <si>
    <t>UBB</t>
  </si>
  <si>
    <t>USA</t>
  </si>
  <si>
    <t>ANT</t>
  </si>
  <si>
    <t>ULS</t>
  </si>
  <si>
    <t>UVA</t>
  </si>
  <si>
    <t>URO</t>
  </si>
  <si>
    <t>ULA</t>
  </si>
  <si>
    <t>ATA</t>
  </si>
  <si>
    <t>UTA</t>
  </si>
  <si>
    <t>UPA</t>
  </si>
  <si>
    <t>MAG</t>
  </si>
  <si>
    <t>UTM</t>
  </si>
  <si>
    <t>UMC</t>
  </si>
  <si>
    <t>URY</t>
  </si>
  <si>
    <t>Presupuesto M$</t>
  </si>
  <si>
    <t>Matrícula de Pregrado</t>
  </si>
  <si>
    <t>Región</t>
  </si>
  <si>
    <t>N° Región</t>
  </si>
  <si>
    <t>Maule</t>
  </si>
  <si>
    <t>Tarapacá</t>
  </si>
  <si>
    <t>Araucanía</t>
  </si>
  <si>
    <t>Bío-Bío</t>
  </si>
  <si>
    <t>Metropolitana</t>
  </si>
  <si>
    <t>Antofagasta</t>
  </si>
  <si>
    <t>Coquimbo</t>
  </si>
  <si>
    <t>Valparaíso</t>
  </si>
  <si>
    <t>O'Higgins</t>
  </si>
  <si>
    <t>Los Lagos</t>
  </si>
  <si>
    <t>Atacama</t>
  </si>
  <si>
    <t>Arica y Parinacota</t>
  </si>
  <si>
    <t>Magallanes</t>
  </si>
  <si>
    <t>Aysén</t>
  </si>
  <si>
    <t>% Por Universidad</t>
  </si>
  <si>
    <r>
      <t>TABLA 14.9: NÚMERO DE PROYECTOS Y MONTOS ADJUDICADOS POR EL FONDO DE FOMENTO DE LA MÚSICA NACIONAL, POR LÍNEA DE CONCURSO, SEGÚN REGIÓN DE DOMICILIO DEL PARTICIPANTE. 2018</t>
    </r>
    <r>
      <rPr>
        <b/>
        <vertAlign val="superscript"/>
        <sz val="8"/>
        <rFont val="Verdana"/>
        <family val="2"/>
      </rPr>
      <t>/1</t>
    </r>
  </si>
  <si>
    <t>TOTAL NACIONAL</t>
  </si>
  <si>
    <t>Nombre Región</t>
  </si>
  <si>
    <t>Casa Central U. Estatal</t>
  </si>
  <si>
    <t>N° de proyectos</t>
  </si>
  <si>
    <t>Monto adjudicado ($)/2</t>
  </si>
  <si>
    <t>Monto adjudicado ($)/4</t>
  </si>
  <si>
    <t>Monto adjudicado ($)/3</t>
  </si>
  <si>
    <t>Habitantes por Región</t>
  </si>
  <si>
    <t>Montos por Habitante</t>
  </si>
  <si>
    <t>% respecto al mínimo</t>
  </si>
  <si>
    <t>% por Región</t>
  </si>
  <si>
    <t>N° Universidades Estatales por Región</t>
  </si>
  <si>
    <t>% a distribuir por Universidad de cada región</t>
  </si>
  <si>
    <t>Sí</t>
  </si>
  <si>
    <t>Ñuble</t>
  </si>
  <si>
    <t>No</t>
  </si>
  <si>
    <t>Biobío</t>
  </si>
  <si>
    <t>La Araucanía</t>
  </si>
  <si>
    <t xml:space="preserve">Los Ríos </t>
  </si>
  <si>
    <t xml:space="preserve">Los Lagos </t>
  </si>
  <si>
    <t>TOTAL</t>
  </si>
  <si>
    <t>Mínimo</t>
  </si>
  <si>
    <t>REGIÓN DE DOMICILIO 
DEL PARTICIPANTE</t>
  </si>
  <si>
    <t>Formación</t>
  </si>
  <si>
    <t>Difusión de la Música Nacional</t>
  </si>
  <si>
    <t xml:space="preserve"> Fomento a la Asociatividad</t>
  </si>
  <si>
    <r>
      <t>Monto adjudicado ($)</t>
    </r>
    <r>
      <rPr>
        <b/>
        <vertAlign val="superscript"/>
        <sz val="8"/>
        <rFont val="Verdana"/>
        <family val="2"/>
      </rPr>
      <t>/2</t>
    </r>
  </si>
  <si>
    <r>
      <t>Otro</t>
    </r>
    <r>
      <rPr>
        <vertAlign val="superscript"/>
        <sz val="8"/>
        <rFont val="Verdana"/>
        <family val="2"/>
      </rPr>
      <t xml:space="preserve"> /3</t>
    </r>
  </si>
  <si>
    <r>
      <rPr>
        <b/>
        <sz val="8"/>
        <rFont val="Verdana"/>
        <family val="2"/>
      </rPr>
      <t>2</t>
    </r>
    <r>
      <rPr>
        <sz val="8"/>
        <rFont val="Verdana"/>
        <family val="2"/>
      </rPr>
      <t xml:space="preserve"> Los montos corresponden a valores en pesos corrientes.</t>
    </r>
  </si>
  <si>
    <r>
      <t xml:space="preserve">- </t>
    </r>
    <r>
      <rPr>
        <sz val="8"/>
        <rFont val="Verdana"/>
        <family val="2"/>
      </rPr>
      <t>No registró movimiento.</t>
    </r>
  </si>
  <si>
    <t>Fuente: Ministerio de las Culturas, las Artes y el Patrimonio.</t>
  </si>
  <si>
    <t>Investigación</t>
  </si>
  <si>
    <t>Creación</t>
  </si>
  <si>
    <t>Fomento a la industria</t>
  </si>
  <si>
    <t>Fomento de la lectura y/o escritura</t>
  </si>
  <si>
    <r>
      <t>Monto adjudicado ($)</t>
    </r>
    <r>
      <rPr>
        <b/>
        <vertAlign val="superscript"/>
        <sz val="8"/>
        <rFont val="Verdana"/>
        <family val="2"/>
      </rPr>
      <t>/4</t>
    </r>
  </si>
  <si>
    <t>Los Ríos</t>
  </si>
  <si>
    <t xml:space="preserve">
Total
</t>
  </si>
  <si>
    <t xml:space="preserve">
Guión</t>
  </si>
  <si>
    <t xml:space="preserve">
Formación</t>
  </si>
  <si>
    <t>Producción audiovisual regional</t>
  </si>
  <si>
    <t>Distribución de cine nacional</t>
  </si>
  <si>
    <t>- No registró movimiento.</t>
  </si>
  <si>
    <t>Arquitectura</t>
  </si>
  <si>
    <t>Artesanía</t>
  </si>
  <si>
    <t>Diseño</t>
  </si>
  <si>
    <t>Fuente: Censo 2017</t>
  </si>
  <si>
    <t>https://www.censo2017.cl/descargas/home/sintesis-de-resultados-censo2017.pdf</t>
  </si>
  <si>
    <t>Población Censo 2017</t>
  </si>
  <si>
    <t>Total 2017</t>
  </si>
  <si>
    <t xml:space="preserve">Total </t>
  </si>
  <si>
    <t>.</t>
  </si>
  <si>
    <t>Total ADAIN</t>
  </si>
  <si>
    <t>1. Ser beneficiaria M$</t>
  </si>
  <si>
    <t>4. Años de Acreditación M$</t>
  </si>
  <si>
    <t>5. Áreas de Acreditación M$</t>
  </si>
  <si>
    <t>6. Inverso de fondos de Cultura por Habitante
M$</t>
  </si>
  <si>
    <t>2. Matrícula Total de Pregrado
M$</t>
  </si>
  <si>
    <t>3. Matrícula Total de Postgrado
M$</t>
  </si>
  <si>
    <t>Código_DFI</t>
  </si>
  <si>
    <t>Presupuesto 2021 M$</t>
  </si>
  <si>
    <t>Matrícula Pregrado 2020</t>
  </si>
  <si>
    <t>Volver a 
ADAIN 2021</t>
  </si>
  <si>
    <r>
      <t>TABLA 14.9: NÚMERO DE PROYECTOS Y MONTOS ADJUDICADOS POR EL FONDO DE FOMENTO DE LA MÚSICA NACIONAL, POR LÍNEA DE CONCURSO, SEGÚN REGIÓN DE DOMICILIO DEL PARTICIPANTE. 2019</t>
    </r>
    <r>
      <rPr>
        <b/>
        <vertAlign val="superscript"/>
        <sz val="8"/>
        <rFont val="Verdana"/>
        <family val="2"/>
      </rPr>
      <t>/1</t>
    </r>
  </si>
  <si>
    <t>REGIÓN DE DOMICILIO DEL PARTICIPANTE</t>
  </si>
  <si>
    <t>Investigación y Registro de la Música Nacional</t>
  </si>
  <si>
    <t>Coros, orquestas y bandas instrumentales (cobi)</t>
  </si>
  <si>
    <t>Actividades presenciales de fomento a la música nacional</t>
  </si>
  <si>
    <t>Actividades presenciales de fomento a la industria – Programa Amplifica</t>
  </si>
  <si>
    <t xml:space="preserve">Apoyo a la internacionalización </t>
  </si>
  <si>
    <t>Apoyo a la Circulación de la Música Nacional</t>
  </si>
  <si>
    <t>Fomento a la Industria</t>
  </si>
  <si>
    <t>Fomento a la Música Nacional de Raíz Folklórica y de Pueblos Originarios</t>
  </si>
  <si>
    <t>Programa de Apoyo a Orquestas Clásicas Profesionales</t>
  </si>
  <si>
    <t>Programa de Apoyo a Orquestas Populares</t>
  </si>
  <si>
    <t>Producción de registro fonográfico</t>
  </si>
  <si>
    <t>de la música chilena</t>
  </si>
  <si>
    <r>
      <rPr>
        <b/>
        <sz val="8"/>
        <rFont val="Verdana"/>
        <family val="2"/>
      </rPr>
      <t xml:space="preserve">1 </t>
    </r>
    <r>
      <rPr>
        <sz val="8"/>
        <rFont val="Verdana"/>
        <family val="2"/>
      </rPr>
      <t>A diferencia del Fondart Regional, este fondo cuenta sólo con una instancia de selección nacional. Se considera la proporción poblacional de la región como criterio para la distribución regional de los seleccionados a partir de la dirección inscrita por el postulante.</t>
    </r>
  </si>
  <si>
    <r>
      <t xml:space="preserve">3 </t>
    </r>
    <r>
      <rPr>
        <sz val="8"/>
        <rFont val="Verdana"/>
        <family val="2"/>
      </rPr>
      <t>La categoría "Otro" incluye a proyectos cuyos postulantes tienen domicilio en el extranjero y otros que según base de datos aparece sin registro de dirección.</t>
    </r>
  </si>
  <si>
    <r>
      <t>TABLA 15.8: NÚMERO DE PROYECTOS Y MONTOS ADJUDICADOS POR EL FONDO DEL LIBRO Y LA LECTURA, POR LÍNEA DE CONCURSO, SEGÚN REGIÓN DE DOMICILIO DEL PARTICIPANTE. 2019</t>
    </r>
    <r>
      <rPr>
        <b/>
        <vertAlign val="superscript"/>
        <sz val="8"/>
        <color indexed="8"/>
        <rFont val="Verdana"/>
        <family val="2"/>
      </rPr>
      <t>/1/2</t>
    </r>
  </si>
  <si>
    <r>
      <t xml:space="preserve"> Apoyo a la difusión del libro, la lectura y la creación nacional</t>
    </r>
    <r>
      <rPr>
        <b/>
        <vertAlign val="superscript"/>
        <sz val="8"/>
        <color indexed="8"/>
        <rFont val="Verdana"/>
        <family val="2"/>
      </rPr>
      <t>/3</t>
    </r>
  </si>
  <si>
    <t>Apoyo a la traducción</t>
  </si>
  <si>
    <t>Apoyo a la realización de actividades culturales y profesionales en ferias y festivales del libro</t>
  </si>
  <si>
    <r>
      <t>Otro</t>
    </r>
    <r>
      <rPr>
        <vertAlign val="superscript"/>
        <sz val="8"/>
        <color indexed="8"/>
        <rFont val="Verdana"/>
        <family val="2"/>
      </rPr>
      <t>/5</t>
    </r>
  </si>
  <si>
    <r>
      <rPr>
        <b/>
        <sz val="8"/>
        <color indexed="8"/>
        <rFont val="Verdana"/>
        <family val="2"/>
      </rPr>
      <t xml:space="preserve">1 </t>
    </r>
    <r>
      <rPr>
        <sz val="8"/>
        <color indexed="8"/>
        <rFont val="Verdana"/>
        <family val="2"/>
      </rPr>
      <t>A diferencia del Fondart regional, este fondo cuenta sólo con una instancia de selección nacional. La distribución regional de los seleccionados se realiza a partir de la dirección inscrita por el postulante.</t>
    </r>
  </si>
  <si>
    <r>
      <rPr>
        <b/>
        <sz val="8"/>
        <color indexed="8"/>
        <rFont val="Verdana"/>
        <family val="2"/>
      </rPr>
      <t xml:space="preserve">2 </t>
    </r>
    <r>
      <rPr>
        <sz val="8"/>
        <color indexed="8"/>
        <rFont val="Verdana"/>
        <family val="2"/>
      </rPr>
      <t>El número de proyectos y de monto adjudicado por línea, corresponden a la suma total de los concursos durante el año.</t>
    </r>
  </si>
  <si>
    <r>
      <t xml:space="preserve">3 </t>
    </r>
    <r>
      <rPr>
        <sz val="8"/>
        <color indexed="8"/>
        <rFont val="Verdana"/>
        <family val="2"/>
      </rPr>
      <t>Línea corresponde a ventanilla abierta Fondo del libro.</t>
    </r>
  </si>
  <si>
    <r>
      <rPr>
        <b/>
        <sz val="8"/>
        <color indexed="8"/>
        <rFont val="Verdana"/>
        <family val="2"/>
      </rPr>
      <t>4</t>
    </r>
    <r>
      <rPr>
        <sz val="8"/>
        <color indexed="8"/>
        <rFont val="Verdana"/>
        <family val="2"/>
      </rPr>
      <t xml:space="preserve"> Los montos corresponden a valores en 'pesos corrientes'.</t>
    </r>
  </si>
  <si>
    <r>
      <rPr>
        <b/>
        <sz val="8"/>
        <color indexed="8"/>
        <rFont val="Verdana"/>
        <family val="2"/>
      </rPr>
      <t xml:space="preserve">5 </t>
    </r>
    <r>
      <rPr>
        <sz val="8"/>
        <color indexed="8"/>
        <rFont val="Verdana"/>
        <family val="2"/>
      </rPr>
      <t>La categoría "Otro" incluye a proyectos cuyos postulantes tienen domicilio en el extranjero y otros que según base de datos aparece sin registro de dirección.</t>
    </r>
  </si>
  <si>
    <r>
      <t xml:space="preserve">- </t>
    </r>
    <r>
      <rPr>
        <sz val="8"/>
        <color indexed="8"/>
        <rFont val="Verdana"/>
        <family val="2"/>
      </rPr>
      <t>No registró movimiento.</t>
    </r>
  </si>
  <si>
    <r>
      <t>TABLA 16.1: NÚMERO DE PROYECTOS Y MONTOS ADJUDICADOS POR FONDO AUDIOVISUAL, POR LÍNEA DE CONCURSO, SEGÚN REGIÓN DE DOMICILIO DEL PARTICIPANTE. 2019</t>
    </r>
    <r>
      <rPr>
        <b/>
        <vertAlign val="superscript"/>
        <sz val="8"/>
        <color rgb="FF000000"/>
        <rFont val="Verdana"/>
        <family val="2"/>
      </rPr>
      <t>/1</t>
    </r>
  </si>
  <si>
    <t>Difusión e implementación</t>
  </si>
  <si>
    <t>Producción audiovisual</t>
  </si>
  <si>
    <t>Producción audiovisual de largometrajes en régimen de coproducción</t>
  </si>
  <si>
    <t>Programa de Formación para público de educación parvularia y escolar 2019</t>
  </si>
  <si>
    <t>Programa de Apoyo para la participación en Festivales, Premios e Instancias Competitivas Internacionales</t>
  </si>
  <si>
    <t>Programa de Formación para todo Público Convocatoria 2018-2019</t>
  </si>
  <si>
    <t>Programa de Apoyo a Festivales de Trayectoria 2019-2020</t>
  </si>
  <si>
    <t>Programa de Apoyo al Patrimonio Audiovisual 2019-2020-2021</t>
  </si>
  <si>
    <t>Programa Formación de Públicos 2019-2020-2021</t>
  </si>
  <si>
    <r>
      <t>Monto adjudicado ($)</t>
    </r>
    <r>
      <rPr>
        <b/>
        <vertAlign val="superscript"/>
        <sz val="8"/>
        <color rgb="FF000000"/>
        <rFont val="Verdana"/>
        <family val="2"/>
      </rPr>
      <t>/2</t>
    </r>
  </si>
  <si>
    <r>
      <t>Otro</t>
    </r>
    <r>
      <rPr>
        <vertAlign val="superscript"/>
        <sz val="8"/>
        <color rgb="FF000000"/>
        <rFont val="Verdana"/>
        <family val="2"/>
      </rPr>
      <t>/3</t>
    </r>
  </si>
  <si>
    <r>
      <rPr>
        <b/>
        <sz val="8"/>
        <color indexed="8"/>
        <rFont val="Verdana"/>
        <family val="2"/>
      </rPr>
      <t>2</t>
    </r>
    <r>
      <rPr>
        <sz val="8"/>
        <color indexed="8"/>
        <rFont val="Verdana"/>
        <family val="2"/>
      </rPr>
      <t xml:space="preserve"> Los montos corresponden a valores en pesos corrientes.</t>
    </r>
  </si>
  <si>
    <r>
      <rPr>
        <b/>
        <sz val="8"/>
        <rFont val="Verdana"/>
        <family val="2"/>
      </rPr>
      <t xml:space="preserve">3 </t>
    </r>
    <r>
      <rPr>
        <sz val="8"/>
        <rFont val="Verdana"/>
        <family val="2"/>
      </rPr>
      <t>La categoría "Otro" incluye a proyectos cuyos postulantes tienen domicilio en el extranjero y otros que según base de datos aparece sin registro de dirección.</t>
    </r>
  </si>
  <si>
    <r>
      <t>TABLA 22.2: NÚMERO DE PROYECTOS Y MONTOS ADJUDICADOS DEL FONDO NACIONAL DE DESARROLLO CULTURAL Y LAS ARTES (FONDART) PARA CONCURSO NACIONAL, POR LÍNEA DE CONCURSO, SEGÚN REGIÓN DE DOMICILIO DEL PARTICIPANTE. 2019</t>
    </r>
    <r>
      <rPr>
        <b/>
        <vertAlign val="superscript"/>
        <sz val="8"/>
        <color indexed="8"/>
        <rFont val="Verdana"/>
        <family val="2"/>
      </rPr>
      <t>/1/2</t>
    </r>
  </si>
  <si>
    <r>
      <t>Circulación nacional e internacional</t>
    </r>
    <r>
      <rPr>
        <b/>
        <vertAlign val="superscript"/>
        <sz val="8"/>
        <color indexed="8"/>
        <rFont val="Verdana"/>
        <family val="2"/>
      </rPr>
      <t>/3</t>
    </r>
  </si>
  <si>
    <r>
      <t>Becas Chile Crea</t>
    </r>
    <r>
      <rPr>
        <b/>
        <vertAlign val="superscript"/>
        <sz val="8"/>
        <color indexed="8"/>
        <rFont val="Verdana"/>
        <family val="2"/>
      </rPr>
      <t>/4</t>
    </r>
  </si>
  <si>
    <t>Infraestructura cultural</t>
  </si>
  <si>
    <t>Fomento de las artes de la visualidad</t>
  </si>
  <si>
    <t>Fomento de las artes escénicas</t>
  </si>
  <si>
    <t>Centenario Nemesio Antúnez</t>
  </si>
  <si>
    <r>
      <t>Monto adjudicado ($)</t>
    </r>
    <r>
      <rPr>
        <b/>
        <vertAlign val="superscript"/>
        <sz val="8"/>
        <color indexed="8"/>
        <rFont val="Verdana"/>
        <family val="2"/>
      </rPr>
      <t>/5</t>
    </r>
  </si>
  <si>
    <r>
      <t>Otro</t>
    </r>
    <r>
      <rPr>
        <vertAlign val="superscript"/>
        <sz val="8"/>
        <color indexed="8"/>
        <rFont val="Verdana"/>
        <family val="2"/>
      </rPr>
      <t>/6</t>
    </r>
  </si>
  <si>
    <r>
      <t xml:space="preserve">2 </t>
    </r>
    <r>
      <rPr>
        <sz val="8"/>
        <color indexed="8"/>
        <rFont val="Verdana"/>
        <family val="2"/>
      </rPr>
      <t>El número de proyectos y de monto adjudicado por línea, corresponden a la suma total de los concursos durante el año.</t>
    </r>
  </si>
  <si>
    <r>
      <t xml:space="preserve">3 </t>
    </r>
    <r>
      <rPr>
        <sz val="8"/>
        <color indexed="8"/>
        <rFont val="Verdana"/>
        <family val="2"/>
      </rPr>
      <t>Ventanilla abierta.</t>
    </r>
  </si>
  <si>
    <r>
      <t xml:space="preserve">4 </t>
    </r>
    <r>
      <rPr>
        <sz val="8"/>
        <color indexed="8"/>
        <rFont val="Verdana"/>
        <family val="2"/>
      </rPr>
      <t>Hasta el año 2018 esta línea de concurso se llamaba "Formación".</t>
    </r>
  </si>
  <si>
    <r>
      <rPr>
        <b/>
        <sz val="8"/>
        <color theme="1"/>
        <rFont val="Verdana"/>
        <family val="2"/>
      </rPr>
      <t>5</t>
    </r>
    <r>
      <rPr>
        <sz val="8"/>
        <color theme="1"/>
        <rFont val="Verdana"/>
        <family val="2"/>
      </rPr>
      <t xml:space="preserve"> </t>
    </r>
    <r>
      <rPr>
        <sz val="8"/>
        <rFont val="Verdana"/>
        <family val="2"/>
      </rPr>
      <t>Los montos corresponden a valores en pesos corrientes.</t>
    </r>
  </si>
  <si>
    <r>
      <rPr>
        <b/>
        <sz val="8"/>
        <color indexed="8"/>
        <rFont val="Verdana"/>
        <family val="2"/>
      </rPr>
      <t xml:space="preserve">6 </t>
    </r>
    <r>
      <rPr>
        <sz val="8"/>
        <color indexed="8"/>
        <rFont val="Verdana"/>
        <family val="2"/>
      </rPr>
      <t>La categoría "Otro" incluye a proyectos cuyos postulantes tienen domicilio en el extranjero y otros que según base de datos aparece sin registro de dirección.</t>
    </r>
  </si>
  <si>
    <r>
      <rPr>
        <b/>
        <sz val="8"/>
        <color indexed="8"/>
        <rFont val="Verdana"/>
        <family val="2"/>
      </rPr>
      <t>-</t>
    </r>
    <r>
      <rPr>
        <sz val="8"/>
        <color indexed="8"/>
        <rFont val="Verdana"/>
        <family val="2"/>
      </rPr>
      <t xml:space="preserve"> No registró movimiento.</t>
    </r>
  </si>
  <si>
    <t>TABLA 15.8: NÚMERO DE PROYECTOS Y MONTOS ADJUDICADOS POR EL FONDO DEL LIBRO Y LA LECTURA, POR LÍNEA DE CONCURSO, SEGÚN REGIÓN DE DOMICILIO DEL PARTICIPANTE. 2019/1/2</t>
  </si>
  <si>
    <t>TABLA 16.1: NÚMERO DE PROYECTOS Y MONTOS ADJUDICADOS POR FONDO AUDIOVISUAL, POR LÍNEA DE CONCURSO, SEGÚN REGIÓN DE DOMICILIO DEL PARTICIPANTE. 2019/1</t>
  </si>
  <si>
    <t>Monto adjudicado ($)/5</t>
  </si>
  <si>
    <t>TABLA 22.2: NÚMERO DE PROYECTOS Y MONTOS ADJUDICADOS DEL FONDO NACIONAL DE DESARROLLO CULTURAL Y LAS ARTES (FONDART) PARA CONCURSO NACIONAL, POR LÍNEA DE CONCURSO, SEGÚN REGIÓN DE DOMICILIO DEL PARTICIPANTE. 2019/1/2</t>
  </si>
  <si>
    <t>Total Fondos Cultura</t>
  </si>
  <si>
    <t>Años de Acreditación 2020</t>
  </si>
  <si>
    <t>Áreas de Acreditación 2020</t>
  </si>
  <si>
    <t>Matrícula Magister y Doctorado 2020</t>
  </si>
  <si>
    <t>ADAIN 2021
Total 
M$</t>
  </si>
  <si>
    <t>ADAIN 2021
Total
sin decimales
M$</t>
  </si>
  <si>
    <t>Año 2021</t>
  </si>
  <si>
    <t>U. DE TALCA</t>
  </si>
  <si>
    <t>U. ARTURO PRAT</t>
  </si>
  <si>
    <t>U. DE LA FRONTERA</t>
  </si>
  <si>
    <t>U. DEL BÍO-BÍO</t>
  </si>
  <si>
    <t>U. DE SANTIAGO</t>
  </si>
  <si>
    <t>U. DE ANTOFAGASTA</t>
  </si>
  <si>
    <t>U. DE LA SERENA</t>
  </si>
  <si>
    <t>U. DE VALPARAÍSO</t>
  </si>
  <si>
    <t>U. DE O'HIGGINS</t>
  </si>
  <si>
    <t>U. DE LOS LAGOS</t>
  </si>
  <si>
    <t>U. DE ATACAMA</t>
  </si>
  <si>
    <t>U. DE TARAPACÁ</t>
  </si>
  <si>
    <t>U. DE PLAYA ANCHA</t>
  </si>
  <si>
    <t>U. DE MAGALLANES</t>
  </si>
  <si>
    <t>U. TECNOLÓGICA METROPOLITANA</t>
  </si>
  <si>
    <t>U. METROPOLITANA DE CS. DE LA ED.</t>
  </si>
  <si>
    <t>U. DE AYSÉN</t>
  </si>
  <si>
    <t>Cálculo Aporte para el Desarrollo de Actividades de Interés Nacional (ADAIN)</t>
  </si>
  <si>
    <t>Monto 
ADAIN 2021
Transferencias Corrientes 
M$</t>
  </si>
  <si>
    <t>Monto 
ADAIN 2021
Transferencias de Capital
M$</t>
  </si>
  <si>
    <t>Unidad de Análisis e Información, DFI. SUBESUP</t>
  </si>
  <si>
    <t>marzo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</si>
</sst>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41" formatCode="_ * #,##0_ ;_ * \-#,##0_ ;_ * &quot;-&quot;_ ;_ @_ "/>
    <numFmt numFmtId="43" formatCode="_ * #,##0.00_ ;_ * \-#,##0.00_ ;_ * &quot;-&quot;??_ ;_ @_ "/>
    <numFmt numFmtId="164" formatCode="0.0%"/>
    <numFmt numFmtId="165" formatCode="_-* #,##0_-;\-* #,##0_-;_-* &quot;-&quot;??_-;_-@_-"/>
    <numFmt numFmtId="166" formatCode="_(* #,##0.00_);_(* \(#,##0.00\);_(* &quot;-&quot;??_);_(@_)"/>
    <numFmt numFmtId="167" formatCode="_-* #,##0_-;\-* #,##0_-;_-* &quot;-&quot;_-;_-@_-"/>
    <numFmt numFmtId="168" formatCode="_(* #,##0_);_(* \(#,##0\);_(* &quot;-&quot;_);_(@_)"/>
    <numFmt numFmtId="169" formatCode="_ * #,##0.000_ ;_ * \-#,##0.000_ ;_ * &quot;-&quot;_ ;_ @_ "/>
    <numFmt numFmtId="170" formatCode="_ * #,##0.0_ ;_ * \-#,##0.0_ ;_ * &quot;-&quot;_ ;_ @_ "/>
    <numFmt numFmtId="171" formatCode="_ * #,##0.00_ ;_ * \-#,##0.00_ ;_ * &quot;-&quot;_ ;_ @_ "/>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11"/>
      <color theme="1"/>
      <name val="Calibri"/>
      <family val="2"/>
    </font>
    <font>
      <sz val="10"/>
      <name val="Arial"/>
      <family val="2"/>
    </font>
    <font>
      <sz val="8"/>
      <name val="Verdana"/>
      <family val="2"/>
    </font>
    <font>
      <b/>
      <sz val="8"/>
      <name val="Verdana"/>
      <family val="2"/>
    </font>
    <font>
      <b/>
      <vertAlign val="superscript"/>
      <sz val="8"/>
      <name val="Verdana"/>
      <family val="2"/>
    </font>
    <font>
      <b/>
      <vertAlign val="superscript"/>
      <sz val="8"/>
      <color rgb="FF000000"/>
      <name val="Verdana"/>
      <family val="2"/>
    </font>
    <font>
      <b/>
      <sz val="8"/>
      <color rgb="FF000000"/>
      <name val="Verdana"/>
      <family val="2"/>
    </font>
    <font>
      <sz val="10"/>
      <color rgb="FF000000"/>
      <name val="Calibri"/>
      <family val="2"/>
    </font>
    <font>
      <sz val="8"/>
      <color rgb="FF000000"/>
      <name val="Verdana"/>
      <family val="2"/>
    </font>
    <font>
      <vertAlign val="superscript"/>
      <sz val="8"/>
      <name val="Verdana"/>
      <family val="2"/>
    </font>
    <font>
      <vertAlign val="superscript"/>
      <sz val="8"/>
      <color rgb="FF000000"/>
      <name val="Verdana"/>
      <family val="2"/>
    </font>
    <font>
      <u/>
      <sz val="11"/>
      <color theme="10"/>
      <name val="Calibri"/>
      <family val="2"/>
      <scheme val="minor"/>
    </font>
    <font>
      <sz val="11"/>
      <color theme="4" tint="0.39997558519241921"/>
      <name val="Calibri"/>
      <family val="2"/>
      <scheme val="minor"/>
    </font>
    <font>
      <b/>
      <sz val="13"/>
      <color theme="1"/>
      <name val="Calibri"/>
      <family val="2"/>
      <scheme val="minor"/>
    </font>
    <font>
      <b/>
      <sz val="8"/>
      <color indexed="8"/>
      <name val="Verdana"/>
      <family val="2"/>
    </font>
    <font>
      <sz val="8"/>
      <color indexed="8"/>
      <name val="Verdana"/>
      <family val="2"/>
    </font>
    <font>
      <b/>
      <vertAlign val="superscript"/>
      <sz val="8"/>
      <color indexed="8"/>
      <name val="Verdana"/>
      <family val="2"/>
    </font>
    <font>
      <vertAlign val="superscript"/>
      <sz val="8"/>
      <color indexed="8"/>
      <name val="Verdana"/>
      <family val="2"/>
    </font>
    <font>
      <sz val="8"/>
      <color theme="1"/>
      <name val="Verdana"/>
      <family val="2"/>
    </font>
    <font>
      <b/>
      <sz val="8"/>
      <color theme="1"/>
      <name val="Verdana"/>
      <family val="2"/>
    </font>
    <font>
      <sz val="8"/>
      <color rgb="FF003399"/>
      <name val="Verdana"/>
      <family val="2"/>
    </font>
    <font>
      <b/>
      <sz val="8"/>
      <color rgb="FF003399"/>
      <name val="Verdana"/>
      <family val="2"/>
    </font>
    <font>
      <u/>
      <sz val="10"/>
      <color theme="10"/>
      <name val="Calibri"/>
      <family val="2"/>
      <scheme val="minor"/>
    </font>
    <font>
      <b/>
      <sz val="10"/>
      <name val="Calibri"/>
      <family val="2"/>
      <scheme val="minor"/>
    </font>
    <font>
      <sz val="11"/>
      <name val="Calibri"/>
      <family val="2"/>
      <scheme val="minor"/>
    </font>
    <font>
      <sz val="10"/>
      <name val="Calibri"/>
      <family val="2"/>
      <scheme val="minor"/>
    </font>
    <font>
      <b/>
      <sz val="9"/>
      <name val="Calibri"/>
      <family val="2"/>
      <scheme val="minor"/>
    </font>
    <font>
      <sz val="9"/>
      <name val="Calibri"/>
      <family val="2"/>
      <scheme val="minor"/>
    </font>
    <font>
      <sz val="11"/>
      <name val="Calibri"/>
      <family val="2"/>
    </font>
    <font>
      <b/>
      <sz val="11"/>
      <name val="Calibri"/>
      <family val="2"/>
    </font>
    <font>
      <b/>
      <sz val="10"/>
      <name val="Calibri"/>
      <family val="2"/>
    </font>
    <font>
      <sz val="10"/>
      <name val="Calibri"/>
      <family val="2"/>
    </font>
    <font>
      <b/>
      <sz val="11"/>
      <name val="Calibri"/>
      <family val="2"/>
      <scheme val="minor"/>
    </font>
    <font>
      <b/>
      <sz val="10"/>
      <color rgb="FF003399"/>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FFFFF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theme="4" tint="0.39997558519241921"/>
      </top>
      <bottom/>
      <diagonal/>
    </border>
    <border>
      <left/>
      <right/>
      <top style="thin">
        <color indexed="64"/>
      </top>
      <bottom style="thin">
        <color indexed="64"/>
      </bottom>
      <diagonal/>
    </border>
    <border>
      <left style="thin">
        <color rgb="FF003399"/>
      </left>
      <right style="thin">
        <color rgb="FF003399"/>
      </right>
      <top style="thin">
        <color rgb="FF003399"/>
      </top>
      <bottom/>
      <diagonal/>
    </border>
    <border>
      <left style="thin">
        <color rgb="FF003399"/>
      </left>
      <right style="thin">
        <color rgb="FF003399"/>
      </right>
      <top/>
      <bottom style="thin">
        <color rgb="FF00339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rgb="FFFFFFFF"/>
      </bottom>
      <diagonal/>
    </border>
    <border>
      <left style="thin">
        <color indexed="64"/>
      </left>
      <right style="thin">
        <color indexed="64"/>
      </right>
      <top style="thin">
        <color rgb="FFFFFFFF"/>
      </top>
      <bottom style="thin">
        <color indexed="64"/>
      </bottom>
      <diagonal/>
    </border>
    <border>
      <left/>
      <right style="thin">
        <color rgb="FF000000"/>
      </right>
      <top/>
      <bottom style="thin">
        <color rgb="FF000000"/>
      </bottom>
      <diagonal/>
    </border>
    <border>
      <left style="thin">
        <color rgb="FFD3D3D3"/>
      </left>
      <right style="thin">
        <color rgb="FFD3D3D3"/>
      </right>
      <top/>
      <bottom style="thin">
        <color rgb="FFD3D3D3"/>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7" fillId="0" borderId="0"/>
    <xf numFmtId="166" fontId="7" fillId="0" borderId="0" applyFont="0" applyFill="0" applyBorder="0" applyAlignment="0" applyProtection="0"/>
    <xf numFmtId="166" fontId="7" fillId="0" borderId="0" applyFont="0" applyFill="0" applyBorder="0" applyAlignment="0" applyProtection="0"/>
    <xf numFmtId="167" fontId="1" fillId="0" borderId="0" applyFont="0" applyFill="0" applyBorder="0" applyAlignment="0" applyProtection="0"/>
    <xf numFmtId="0" fontId="7" fillId="0" borderId="0"/>
    <xf numFmtId="0" fontId="7" fillId="0" borderId="0"/>
    <xf numFmtId="0" fontId="17" fillId="0" borderId="0" applyNumberFormat="0" applyFill="0" applyBorder="0" applyAlignment="0" applyProtection="0"/>
  </cellStyleXfs>
  <cellXfs count="200">
    <xf numFmtId="0" fontId="0" fillId="0" borderId="0" xfId="0"/>
    <xf numFmtId="0" fontId="3" fillId="0" borderId="1" xfId="0" applyFont="1" applyBorder="1"/>
    <xf numFmtId="0" fontId="5" fillId="0" borderId="1" xfId="0" applyFont="1" applyBorder="1"/>
    <xf numFmtId="41" fontId="5" fillId="0" borderId="1" xfId="0" applyNumberFormat="1" applyFont="1" applyBorder="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1" fontId="5" fillId="0" borderId="0" xfId="0" applyNumberFormat="1" applyFont="1" applyBorder="1"/>
    <xf numFmtId="0" fontId="4" fillId="0" borderId="0" xfId="0" applyFont="1" applyFill="1" applyBorder="1" applyAlignment="1">
      <alignment horizontal="center" vertical="center"/>
    </xf>
    <xf numFmtId="0" fontId="6" fillId="0" borderId="0" xfId="0" applyFont="1"/>
    <xf numFmtId="0" fontId="8" fillId="0" borderId="0" xfId="4" applyFont="1" applyAlignment="1" applyProtection="1">
      <alignment vertical="center" wrapText="1" readingOrder="1"/>
      <protection locked="0"/>
    </xf>
    <xf numFmtId="0" fontId="8" fillId="0" borderId="0" xfId="4" applyFont="1" applyAlignment="1">
      <alignment vertical="center"/>
    </xf>
    <xf numFmtId="0" fontId="9" fillId="0" borderId="0" xfId="4" applyFont="1" applyAlignment="1" applyProtection="1">
      <alignment vertical="center" readingOrder="1"/>
      <protection locked="0"/>
    </xf>
    <xf numFmtId="0" fontId="8" fillId="0" borderId="0" xfId="4" applyFont="1" applyAlignment="1" applyProtection="1">
      <alignment vertical="center" readingOrder="1"/>
      <protection locked="0"/>
    </xf>
    <xf numFmtId="0" fontId="8" fillId="0" borderId="2" xfId="4" applyFont="1" applyBorder="1" applyAlignment="1" applyProtection="1">
      <alignment horizontal="centerContinuous" vertical="center"/>
      <protection locked="0"/>
    </xf>
    <xf numFmtId="0" fontId="12" fillId="0" borderId="7" xfId="0" applyFont="1" applyBorder="1" applyAlignment="1" applyProtection="1">
      <alignment horizontal="centerContinuous" vertical="center" wrapText="1" readingOrder="1"/>
      <protection locked="0"/>
    </xf>
    <xf numFmtId="0" fontId="9" fillId="0" borderId="1" xfId="4" applyFont="1" applyBorder="1" applyAlignment="1" applyProtection="1">
      <alignment horizontal="center" vertical="center" readingOrder="1"/>
      <protection locked="0"/>
    </xf>
    <xf numFmtId="41" fontId="9" fillId="0" borderId="0" xfId="5" applyNumberFormat="1" applyFont="1" applyFill="1" applyBorder="1" applyAlignment="1" applyProtection="1">
      <alignment horizontal="right" vertical="center" readingOrder="1"/>
    </xf>
    <xf numFmtId="41" fontId="8" fillId="0" borderId="0" xfId="5" applyNumberFormat="1" applyFont="1" applyFill="1" applyBorder="1" applyAlignment="1" applyProtection="1">
      <alignment horizontal="right" vertical="center" readingOrder="1"/>
      <protection locked="0"/>
    </xf>
    <xf numFmtId="41" fontId="8" fillId="0" borderId="0" xfId="4" applyNumberFormat="1" applyFont="1" applyAlignment="1">
      <alignment vertical="center"/>
    </xf>
    <xf numFmtId="0" fontId="8" fillId="0" borderId="0" xfId="4" applyFont="1" applyAlignment="1">
      <alignment horizontal="justify" vertical="center"/>
    </xf>
    <xf numFmtId="0" fontId="8" fillId="0" borderId="0" xfId="4" applyFont="1" applyAlignment="1" applyProtection="1">
      <alignment horizontal="justify" vertical="center"/>
      <protection locked="0"/>
    </xf>
    <xf numFmtId="0" fontId="8" fillId="0" borderId="0" xfId="4" applyFont="1" applyAlignment="1" applyProtection="1">
      <alignment vertical="center"/>
      <protection locked="0"/>
    </xf>
    <xf numFmtId="0" fontId="9" fillId="0" borderId="0" xfId="4" quotePrefix="1" applyFont="1" applyAlignment="1" applyProtection="1">
      <alignment vertical="center" readingOrder="1"/>
      <protection locked="0"/>
    </xf>
    <xf numFmtId="0" fontId="8" fillId="0" borderId="1" xfId="4" applyFont="1" applyBorder="1" applyAlignment="1" applyProtection="1">
      <alignment horizontal="centerContinuous" vertical="center"/>
      <protection locked="0"/>
    </xf>
    <xf numFmtId="0" fontId="9" fillId="0" borderId="1" xfId="4" applyFont="1" applyBorder="1" applyAlignment="1" applyProtection="1">
      <alignment horizontal="centerContinuous" vertical="center" readingOrder="1"/>
      <protection locked="0"/>
    </xf>
    <xf numFmtId="0" fontId="12" fillId="0" borderId="0" xfId="0" applyFont="1" applyAlignment="1" applyProtection="1">
      <alignment vertical="center" readingOrder="1"/>
      <protection locked="0"/>
    </xf>
    <xf numFmtId="0" fontId="14" fillId="0" borderId="0" xfId="0" applyFont="1" applyAlignment="1" applyProtection="1">
      <alignment vertical="top" readingOrder="1"/>
      <protection locked="0"/>
    </xf>
    <xf numFmtId="0" fontId="12" fillId="0" borderId="7" xfId="0" applyFont="1" applyBorder="1" applyAlignment="1" applyProtection="1">
      <alignment horizontal="centerContinuous" vertical="center" readingOrder="1"/>
      <protection locked="0"/>
    </xf>
    <xf numFmtId="0" fontId="8" fillId="0" borderId="10" xfId="0" applyFont="1" applyBorder="1" applyAlignment="1" applyProtection="1">
      <alignment horizontal="centerContinuous" vertical="center"/>
      <protection locked="0"/>
    </xf>
    <xf numFmtId="41" fontId="9" fillId="0" borderId="1" xfId="0" applyNumberFormat="1" applyFont="1" applyBorder="1" applyAlignment="1">
      <alignment horizontal="centerContinuous" vertical="center" wrapText="1"/>
    </xf>
    <xf numFmtId="41" fontId="9" fillId="0" borderId="1" xfId="0" applyNumberFormat="1" applyFont="1" applyBorder="1" applyAlignment="1">
      <alignment horizontal="centerContinuous" vertical="center"/>
    </xf>
    <xf numFmtId="0" fontId="12" fillId="0" borderId="12" xfId="0" applyFont="1" applyBorder="1" applyAlignment="1" applyProtection="1">
      <alignment horizontal="center" vertical="center" readingOrder="1"/>
      <protection locked="0"/>
    </xf>
    <xf numFmtId="0" fontId="12" fillId="0" borderId="7" xfId="0" applyFont="1" applyBorder="1" applyAlignment="1" applyProtection="1">
      <alignment horizontal="center" vertical="center" readingOrder="1"/>
      <protection locked="0"/>
    </xf>
    <xf numFmtId="0" fontId="12" fillId="0" borderId="1" xfId="0" applyFont="1" applyBorder="1" applyAlignment="1" applyProtection="1">
      <alignment horizontal="center" vertical="center" readingOrder="1"/>
      <protection locked="0"/>
    </xf>
    <xf numFmtId="168" fontId="12" fillId="0" borderId="13" xfId="7" applyNumberFormat="1" applyFont="1" applyFill="1" applyBorder="1" applyAlignment="1" applyProtection="1">
      <alignment vertical="top" readingOrder="1"/>
    </xf>
    <xf numFmtId="168" fontId="14" fillId="0" borderId="13" xfId="7" applyNumberFormat="1" applyFont="1" applyFill="1" applyBorder="1" applyAlignment="1" applyProtection="1">
      <alignment vertical="top" readingOrder="1"/>
      <protection locked="0"/>
    </xf>
    <xf numFmtId="168" fontId="14" fillId="0" borderId="13" xfId="7" applyNumberFormat="1" applyFont="1" applyFill="1" applyBorder="1" applyAlignment="1" applyProtection="1">
      <alignment horizontal="right" vertical="top" readingOrder="1"/>
      <protection locked="0"/>
    </xf>
    <xf numFmtId="0" fontId="14" fillId="0" borderId="13" xfId="0" applyFont="1" applyBorder="1" applyAlignment="1" applyProtection="1">
      <alignment vertical="top" readingOrder="1"/>
      <protection locked="0"/>
    </xf>
    <xf numFmtId="0" fontId="8" fillId="0" borderId="0" xfId="8" applyFont="1" applyAlignment="1">
      <alignment vertical="center"/>
    </xf>
    <xf numFmtId="0" fontId="14" fillId="0" borderId="13" xfId="0" applyFont="1" applyBorder="1" applyAlignment="1" applyProtection="1">
      <alignment vertical="center" readingOrder="1"/>
      <protection locked="0"/>
    </xf>
    <xf numFmtId="0" fontId="8" fillId="0" borderId="0" xfId="9" applyFont="1" applyAlignment="1">
      <alignment vertical="center"/>
    </xf>
    <xf numFmtId="0" fontId="8" fillId="0" borderId="0" xfId="9" applyFont="1" applyAlignment="1">
      <alignment vertical="center" readingOrder="1"/>
    </xf>
    <xf numFmtId="0" fontId="8" fillId="0" borderId="2" xfId="9" applyFont="1" applyBorder="1" applyAlignment="1" applyProtection="1">
      <alignment horizontal="centerContinuous" vertical="center"/>
      <protection locked="0"/>
    </xf>
    <xf numFmtId="3" fontId="8" fillId="0" borderId="0" xfId="9" applyNumberFormat="1" applyFont="1" applyAlignment="1" applyProtection="1">
      <alignment vertical="center" readingOrder="1"/>
      <protection locked="0"/>
    </xf>
    <xf numFmtId="0" fontId="8" fillId="0" borderId="0" xfId="9" applyFont="1" applyAlignment="1" applyProtection="1">
      <alignment vertical="center" readingOrder="1"/>
      <protection locked="0"/>
    </xf>
    <xf numFmtId="0" fontId="8" fillId="0" borderId="0" xfId="9" applyFont="1" applyAlignment="1" applyProtection="1">
      <alignment horizontal="justify" vertical="center" readingOrder="1"/>
      <protection locked="0"/>
    </xf>
    <xf numFmtId="0" fontId="17" fillId="0" borderId="0" xfId="10"/>
    <xf numFmtId="0" fontId="5" fillId="0" borderId="0" xfId="0" applyFont="1"/>
    <xf numFmtId="0" fontId="4" fillId="4" borderId="16" xfId="0" applyFont="1" applyFill="1" applyBorder="1" applyAlignment="1">
      <alignment horizontal="left"/>
    </xf>
    <xf numFmtId="3" fontId="2" fillId="4" borderId="16" xfId="0" applyNumberFormat="1" applyFont="1" applyFill="1" applyBorder="1" applyAlignment="1">
      <alignment wrapText="1"/>
    </xf>
    <xf numFmtId="0" fontId="5" fillId="0" borderId="0" xfId="0" applyFont="1" applyAlignment="1">
      <alignment horizontal="left"/>
    </xf>
    <xf numFmtId="3" fontId="0" fillId="0" borderId="0" xfId="0" applyNumberFormat="1"/>
    <xf numFmtId="0" fontId="0" fillId="0" borderId="0" xfId="0" applyAlignment="1">
      <alignment horizontal="left"/>
    </xf>
    <xf numFmtId="0" fontId="2" fillId="4" borderId="16" xfId="0" applyFont="1" applyFill="1" applyBorder="1" applyAlignment="1">
      <alignment horizontal="left"/>
    </xf>
    <xf numFmtId="3" fontId="2" fillId="4" borderId="16" xfId="0" applyNumberFormat="1" applyFont="1" applyFill="1" applyBorder="1"/>
    <xf numFmtId="0" fontId="18" fillId="0" borderId="0" xfId="0" applyFont="1" applyAlignment="1">
      <alignment horizontal="center"/>
    </xf>
    <xf numFmtId="0" fontId="3" fillId="0" borderId="0" xfId="0" applyFont="1"/>
    <xf numFmtId="0" fontId="19" fillId="0" borderId="0" xfId="0" applyFont="1"/>
    <xf numFmtId="49" fontId="3" fillId="0" borderId="0" xfId="0" applyNumberFormat="1" applyFont="1"/>
    <xf numFmtId="49" fontId="0" fillId="0" borderId="0" xfId="0" applyNumberFormat="1" applyFill="1"/>
    <xf numFmtId="0" fontId="20" fillId="6" borderId="8" xfId="4" applyFont="1" applyFill="1" applyBorder="1" applyAlignment="1" applyProtection="1">
      <alignment horizontal="centerContinuous" vertical="center" wrapText="1" readingOrder="1"/>
      <protection locked="0"/>
    </xf>
    <xf numFmtId="0" fontId="9" fillId="0" borderId="17" xfId="4" applyFont="1" applyBorder="1" applyAlignment="1" applyProtection="1">
      <alignment horizontal="centerContinuous" vertical="center" readingOrder="1"/>
      <protection locked="0"/>
    </xf>
    <xf numFmtId="0" fontId="9" fillId="0" borderId="1" xfId="4" applyFont="1" applyBorder="1" applyAlignment="1" applyProtection="1">
      <alignment horizontal="centerContinuous" vertical="center" wrapText="1" readingOrder="1"/>
      <protection locked="0"/>
    </xf>
    <xf numFmtId="0" fontId="8" fillId="0" borderId="1" xfId="4" applyFont="1" applyBorder="1" applyAlignment="1">
      <alignment horizontal="centerContinuous" vertical="center"/>
    </xf>
    <xf numFmtId="0" fontId="9" fillId="0" borderId="4" xfId="4" applyFont="1" applyBorder="1" applyAlignment="1" applyProtection="1">
      <alignment vertical="center" readingOrder="1"/>
      <protection locked="0"/>
    </xf>
    <xf numFmtId="0" fontId="9" fillId="0" borderId="2" xfId="4" applyFont="1" applyBorder="1" applyAlignment="1" applyProtection="1">
      <alignment horizontal="center" vertical="center" readingOrder="1"/>
      <protection locked="0"/>
    </xf>
    <xf numFmtId="41" fontId="21" fillId="0" borderId="20" xfId="2" applyFont="1" applyFill="1" applyBorder="1" applyAlignment="1" applyProtection="1">
      <alignment horizontal="right" vertical="top" wrapText="1" readingOrder="1"/>
      <protection locked="0"/>
    </xf>
    <xf numFmtId="0" fontId="8" fillId="0" borderId="0" xfId="4" applyFont="1" applyAlignment="1">
      <alignment vertical="center" wrapText="1"/>
    </xf>
    <xf numFmtId="42" fontId="8" fillId="0" borderId="0" xfId="4" applyNumberFormat="1" applyFont="1" applyAlignment="1">
      <alignment vertical="center"/>
    </xf>
    <xf numFmtId="0" fontId="20" fillId="0" borderId="0" xfId="4" applyFont="1" applyAlignment="1" applyProtection="1">
      <alignment vertical="center" readingOrder="1"/>
      <protection locked="0"/>
    </xf>
    <xf numFmtId="0" fontId="21" fillId="0" borderId="0" xfId="4" applyFont="1" applyAlignment="1" applyProtection="1">
      <alignment vertical="center" readingOrder="1"/>
      <protection locked="0"/>
    </xf>
    <xf numFmtId="0" fontId="20" fillId="0" borderId="1" xfId="4" applyFont="1" applyBorder="1" applyAlignment="1" applyProtection="1">
      <alignment horizontal="centerContinuous" vertical="center" readingOrder="1"/>
      <protection locked="0"/>
    </xf>
    <xf numFmtId="0" fontId="20" fillId="0" borderId="1" xfId="4" applyFont="1" applyBorder="1" applyAlignment="1" applyProtection="1">
      <alignment horizontal="centerContinuous" vertical="center" wrapText="1" readingOrder="1"/>
      <protection locked="0"/>
    </xf>
    <xf numFmtId="0" fontId="8" fillId="0" borderId="1" xfId="4" applyFont="1" applyBorder="1" applyAlignment="1" applyProtection="1">
      <alignment horizontal="centerContinuous" vertical="center" wrapText="1"/>
      <protection locked="0"/>
    </xf>
    <xf numFmtId="0" fontId="20" fillId="0" borderId="6" xfId="4" applyFont="1" applyBorder="1" applyAlignment="1" applyProtection="1">
      <alignment horizontal="centerContinuous" vertical="center" readingOrder="1"/>
      <protection locked="0"/>
    </xf>
    <xf numFmtId="0" fontId="20" fillId="0" borderId="6" xfId="4" applyFont="1" applyBorder="1" applyAlignment="1" applyProtection="1">
      <alignment horizontal="centerContinuous" vertical="center" wrapText="1" readingOrder="1"/>
      <protection locked="0"/>
    </xf>
    <xf numFmtId="0" fontId="8" fillId="0" borderId="2" xfId="4" applyFont="1" applyBorder="1" applyAlignment="1" applyProtection="1">
      <alignment horizontal="centerContinuous" vertical="center" wrapText="1"/>
      <protection locked="0"/>
    </xf>
    <xf numFmtId="0" fontId="20" fillId="6" borderId="4" xfId="4" applyFont="1" applyFill="1" applyBorder="1" applyAlignment="1" applyProtection="1">
      <alignment vertical="center" readingOrder="1"/>
      <protection locked="0"/>
    </xf>
    <xf numFmtId="0" fontId="20" fillId="0" borderId="1" xfId="4" applyFont="1" applyBorder="1" applyAlignment="1" applyProtection="1">
      <alignment horizontal="center" vertical="center" readingOrder="1"/>
      <protection locked="0"/>
    </xf>
    <xf numFmtId="41" fontId="20" fillId="0" borderId="0" xfId="6" applyNumberFormat="1" applyFont="1" applyFill="1" applyBorder="1" applyAlignment="1" applyProtection="1">
      <alignment vertical="center" readingOrder="1"/>
    </xf>
    <xf numFmtId="41" fontId="20" fillId="0" borderId="0" xfId="6" applyNumberFormat="1" applyFont="1" applyFill="1" applyBorder="1" applyAlignment="1" applyProtection="1">
      <alignment horizontal="right" vertical="center" readingOrder="1"/>
    </xf>
    <xf numFmtId="41" fontId="21" fillId="0" borderId="0" xfId="6" applyNumberFormat="1" applyFont="1" applyFill="1" applyBorder="1" applyAlignment="1" applyProtection="1">
      <alignment horizontal="right" vertical="center" readingOrder="1"/>
      <protection locked="0"/>
    </xf>
    <xf numFmtId="0" fontId="21" fillId="0" borderId="0" xfId="0" applyFont="1" applyAlignment="1" applyProtection="1">
      <alignment vertical="center" readingOrder="1"/>
      <protection locked="0"/>
    </xf>
    <xf numFmtId="0" fontId="0" fillId="0" borderId="0" xfId="0" applyAlignment="1" applyProtection="1">
      <alignment vertical="center"/>
      <protection locked="0"/>
    </xf>
    <xf numFmtId="0" fontId="20" fillId="0" borderId="0" xfId="0" applyFont="1" applyAlignment="1" applyProtection="1">
      <alignment vertical="center" readingOrder="1"/>
      <protection locked="0"/>
    </xf>
    <xf numFmtId="0" fontId="20" fillId="0" borderId="0" xfId="4" quotePrefix="1" applyFont="1" applyAlignment="1" applyProtection="1">
      <alignment vertical="center" readingOrder="1"/>
      <protection locked="0"/>
    </xf>
    <xf numFmtId="0" fontId="8" fillId="0" borderId="0" xfId="0" applyFont="1" applyAlignment="1">
      <alignment vertical="center"/>
    </xf>
    <xf numFmtId="0" fontId="8" fillId="0" borderId="0" xfId="0" applyFont="1"/>
    <xf numFmtId="0" fontId="12" fillId="6" borderId="21" xfId="0" applyFont="1" applyFill="1" applyBorder="1" applyAlignment="1" applyProtection="1">
      <alignment horizontal="centerContinuous" vertical="center" wrapText="1" readingOrder="1"/>
      <protection locked="0"/>
    </xf>
    <xf numFmtId="0" fontId="12" fillId="0" borderId="10" xfId="0" applyFont="1" applyBorder="1" applyAlignment="1" applyProtection="1">
      <alignment horizontal="centerContinuous" vertical="center" readingOrder="1"/>
      <protection locked="0"/>
    </xf>
    <xf numFmtId="0" fontId="12" fillId="6" borderId="22" xfId="0" applyFont="1" applyFill="1" applyBorder="1" applyAlignment="1" applyProtection="1">
      <alignment horizontal="center" vertical="top" readingOrder="1"/>
      <protection locked="0"/>
    </xf>
    <xf numFmtId="0" fontId="12" fillId="0" borderId="23" xfId="0" applyFont="1" applyBorder="1" applyAlignment="1" applyProtection="1">
      <alignment horizontal="center" vertical="center" readingOrder="1"/>
      <protection locked="0"/>
    </xf>
    <xf numFmtId="0" fontId="12" fillId="0" borderId="24" xfId="0" applyFont="1" applyBorder="1" applyAlignment="1" applyProtection="1">
      <alignment vertical="top" readingOrder="1"/>
      <protection locked="0"/>
    </xf>
    <xf numFmtId="0" fontId="21" fillId="0" borderId="0" xfId="8" applyFont="1" applyAlignment="1">
      <alignment vertical="center"/>
    </xf>
    <xf numFmtId="0" fontId="24" fillId="0" borderId="0" xfId="0" applyFont="1" applyAlignment="1" applyProtection="1">
      <alignment vertical="center"/>
      <protection locked="0"/>
    </xf>
    <xf numFmtId="0" fontId="21" fillId="0" borderId="0" xfId="8" quotePrefix="1" applyFont="1" applyAlignment="1" applyProtection="1">
      <alignment vertical="center" readingOrder="1"/>
      <protection locked="0"/>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20" fillId="0" borderId="0" xfId="9" applyFont="1" applyAlignment="1" applyProtection="1">
      <alignment vertical="center" readingOrder="1"/>
      <protection locked="0"/>
    </xf>
    <xf numFmtId="0" fontId="21" fillId="0" borderId="0" xfId="9" applyFont="1" applyAlignment="1" applyProtection="1">
      <alignment vertical="center" readingOrder="1"/>
      <protection locked="0"/>
    </xf>
    <xf numFmtId="0" fontId="12" fillId="0" borderId="9" xfId="0" applyFont="1" applyBorder="1" applyAlignment="1" applyProtection="1">
      <alignment horizontal="centerContinuous" vertical="center" wrapText="1" readingOrder="1"/>
      <protection locked="0"/>
    </xf>
    <xf numFmtId="0" fontId="20" fillId="0" borderId="6" xfId="9" applyFont="1" applyBorder="1" applyAlignment="1" applyProtection="1">
      <alignment horizontal="centerContinuous" vertical="center" readingOrder="1"/>
      <protection locked="0"/>
    </xf>
    <xf numFmtId="0" fontId="20" fillId="0" borderId="6" xfId="0" applyFont="1" applyBorder="1" applyAlignment="1" applyProtection="1">
      <alignment horizontal="centerContinuous" vertical="center" wrapText="1" readingOrder="1"/>
      <protection locked="0"/>
    </xf>
    <xf numFmtId="0" fontId="24" fillId="0" borderId="2" xfId="0" applyFont="1" applyBorder="1" applyAlignment="1" applyProtection="1">
      <alignment horizontal="centerContinuous" vertical="center" readingOrder="1"/>
      <protection locked="0"/>
    </xf>
    <xf numFmtId="0" fontId="20" fillId="0" borderId="6" xfId="0" applyFont="1" applyBorder="1" applyAlignment="1" applyProtection="1">
      <alignment horizontal="centerContinuous" vertical="center" readingOrder="1"/>
      <protection locked="0"/>
    </xf>
    <xf numFmtId="0" fontId="24" fillId="0" borderId="2" xfId="0" applyFont="1" applyBorder="1" applyAlignment="1" applyProtection="1">
      <alignment horizontal="centerContinuous" vertical="center"/>
      <protection locked="0"/>
    </xf>
    <xf numFmtId="0" fontId="20" fillId="0" borderId="25" xfId="0" applyFont="1" applyBorder="1" applyAlignment="1" applyProtection="1">
      <alignment horizontal="centerContinuous" vertical="center" readingOrder="1"/>
      <protection locked="0"/>
    </xf>
    <xf numFmtId="0" fontId="24" fillId="0" borderId="26" xfId="0" applyFont="1" applyBorder="1" applyAlignment="1" applyProtection="1">
      <alignment horizontal="centerContinuous" vertical="center"/>
      <protection locked="0"/>
    </xf>
    <xf numFmtId="0" fontId="24" fillId="0" borderId="2" xfId="0" applyFont="1" applyBorder="1" applyAlignment="1" applyProtection="1">
      <alignment horizontal="centerContinuous" vertical="center" wrapText="1"/>
      <protection locked="0"/>
    </xf>
    <xf numFmtId="0" fontId="20" fillId="0" borderId="25" xfId="0" applyFont="1" applyBorder="1" applyAlignment="1" applyProtection="1">
      <alignment horizontal="centerContinuous" vertical="center" wrapText="1" readingOrder="1"/>
      <protection locked="0"/>
    </xf>
    <xf numFmtId="0" fontId="24" fillId="0" borderId="26" xfId="0" applyFont="1" applyBorder="1" applyAlignment="1" applyProtection="1">
      <alignment horizontal="centerContinuous" vertical="center" wrapText="1"/>
      <protection locked="0"/>
    </xf>
    <xf numFmtId="0" fontId="12" fillId="0" borderId="11" xfId="0" applyFont="1" applyBorder="1" applyAlignment="1" applyProtection="1">
      <alignment horizontal="center" vertical="top" readingOrder="1"/>
      <protection locked="0"/>
    </xf>
    <xf numFmtId="0" fontId="20" fillId="0" borderId="4" xfId="9" applyFont="1" applyBorder="1" applyAlignment="1" applyProtection="1">
      <alignment horizontal="center" vertical="center" readingOrder="1"/>
      <protection locked="0"/>
    </xf>
    <xf numFmtId="0" fontId="20" fillId="0" borderId="1" xfId="9" applyFont="1" applyBorder="1" applyAlignment="1" applyProtection="1">
      <alignment horizontal="center" vertical="center" readingOrder="1"/>
      <protection locked="0"/>
    </xf>
    <xf numFmtId="3" fontId="20" fillId="0" borderId="0" xfId="9" applyNumberFormat="1" applyFont="1" applyAlignment="1" applyProtection="1">
      <alignment vertical="center" readingOrder="1"/>
      <protection locked="0"/>
    </xf>
    <xf numFmtId="41" fontId="20" fillId="0" borderId="0" xfId="9" applyNumberFormat="1" applyFont="1" applyAlignment="1">
      <alignment horizontal="right" vertical="center" readingOrder="1"/>
    </xf>
    <xf numFmtId="3" fontId="21" fillId="0" borderId="0" xfId="9" applyNumberFormat="1" applyFont="1" applyAlignment="1" applyProtection="1">
      <alignment vertical="center" readingOrder="1"/>
      <protection locked="0"/>
    </xf>
    <xf numFmtId="41" fontId="24" fillId="0" borderId="0" xfId="6" applyNumberFormat="1" applyFont="1" applyFill="1" applyBorder="1" applyAlignment="1">
      <alignment vertical="center"/>
    </xf>
    <xf numFmtId="41" fontId="21" fillId="0" borderId="0" xfId="9" applyNumberFormat="1" applyFont="1" applyAlignment="1" applyProtection="1">
      <alignment horizontal="right" vertical="center" readingOrder="1"/>
      <protection locked="0"/>
    </xf>
    <xf numFmtId="0" fontId="20" fillId="0" borderId="0" xfId="9" applyFont="1" applyAlignment="1" applyProtection="1">
      <alignment horizontal="justify" vertical="center" readingOrder="1"/>
      <protection locked="0"/>
    </xf>
    <xf numFmtId="0" fontId="21" fillId="0" borderId="0" xfId="9" quotePrefix="1" applyFont="1" applyAlignment="1" applyProtection="1">
      <alignment vertical="center" readingOrder="1"/>
      <protection locked="0"/>
    </xf>
    <xf numFmtId="0" fontId="21" fillId="0" borderId="0" xfId="9" applyFont="1" applyAlignment="1" applyProtection="1">
      <alignment horizontal="justify" vertical="center" readingOrder="1"/>
      <protection locked="0"/>
    </xf>
    <xf numFmtId="42" fontId="8" fillId="0" borderId="0" xfId="9" applyNumberFormat="1" applyFont="1" applyAlignment="1">
      <alignment vertical="center"/>
    </xf>
    <xf numFmtId="41" fontId="27" fillId="0" borderId="0" xfId="4" applyNumberFormat="1" applyFont="1" applyAlignment="1">
      <alignment vertical="center"/>
    </xf>
    <xf numFmtId="168" fontId="27" fillId="0" borderId="0" xfId="0" applyNumberFormat="1" applyFont="1"/>
    <xf numFmtId="41" fontId="26" fillId="0" borderId="0" xfId="9" applyNumberFormat="1" applyFont="1" applyAlignment="1">
      <alignment vertical="center"/>
    </xf>
    <xf numFmtId="10" fontId="0" fillId="0" borderId="0" xfId="0" applyNumberFormat="1"/>
    <xf numFmtId="0" fontId="29" fillId="2" borderId="1" xfId="0" applyFont="1" applyFill="1" applyBorder="1" applyAlignment="1">
      <alignment horizontal="center" vertical="center"/>
    </xf>
    <xf numFmtId="0" fontId="30" fillId="0" borderId="0" xfId="0" applyFont="1"/>
    <xf numFmtId="0" fontId="31" fillId="0" borderId="1" xfId="0" applyFont="1" applyBorder="1"/>
    <xf numFmtId="0" fontId="31" fillId="0" borderId="3" xfId="0" applyFont="1" applyBorder="1"/>
    <xf numFmtId="41" fontId="31" fillId="0" borderId="1" xfId="0" applyNumberFormat="1" applyFont="1" applyBorder="1"/>
    <xf numFmtId="10" fontId="31" fillId="0" borderId="1" xfId="3" applyNumberFormat="1" applyFont="1" applyBorder="1"/>
    <xf numFmtId="0" fontId="31" fillId="0" borderId="2" xfId="0" applyFont="1" applyBorder="1"/>
    <xf numFmtId="0" fontId="32" fillId="2" borderId="1" xfId="0" applyFont="1" applyFill="1" applyBorder="1" applyAlignment="1">
      <alignment horizontal="center"/>
    </xf>
    <xf numFmtId="0" fontId="33" fillId="0" borderId="1" xfId="0" applyFont="1" applyBorder="1"/>
    <xf numFmtId="164" fontId="33" fillId="0" borderId="1" xfId="3" applyNumberFormat="1" applyFont="1" applyBorder="1"/>
    <xf numFmtId="41" fontId="33" fillId="0" borderId="1" xfId="0" applyNumberFormat="1" applyFont="1" applyBorder="1"/>
    <xf numFmtId="0" fontId="32" fillId="0" borderId="1" xfId="0" applyFont="1" applyBorder="1"/>
    <xf numFmtId="9" fontId="32" fillId="0" borderId="1" xfId="3" applyFont="1" applyBorder="1"/>
    <xf numFmtId="41" fontId="32" fillId="0" borderId="1" xfId="0" applyNumberFormat="1" applyFont="1" applyBorder="1"/>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1" fillId="0" borderId="5" xfId="0" applyFont="1" applyBorder="1"/>
    <xf numFmtId="41" fontId="31" fillId="0" borderId="1" xfId="2" applyFont="1" applyBorder="1"/>
    <xf numFmtId="10" fontId="30" fillId="0" borderId="0" xfId="0" applyNumberFormat="1" applyFont="1"/>
    <xf numFmtId="41" fontId="29" fillId="0" borderId="1" xfId="2" applyFont="1" applyBorder="1"/>
    <xf numFmtId="10" fontId="29" fillId="0" borderId="1" xfId="3" applyNumberFormat="1" applyFont="1" applyBorder="1"/>
    <xf numFmtId="41" fontId="29" fillId="0" borderId="4" xfId="0" applyNumberFormat="1" applyFont="1" applyBorder="1"/>
    <xf numFmtId="0" fontId="32" fillId="2" borderId="1" xfId="0" applyFont="1" applyFill="1" applyBorder="1" applyAlignment="1">
      <alignment horizontal="center" wrapText="1"/>
    </xf>
    <xf numFmtId="165" fontId="31" fillId="0" borderId="1" xfId="1" applyNumberFormat="1" applyFont="1" applyFill="1" applyBorder="1" applyAlignment="1"/>
    <xf numFmtId="0" fontId="29" fillId="0" borderId="1" xfId="0" applyFont="1" applyBorder="1"/>
    <xf numFmtId="165" fontId="29" fillId="0" borderId="1" xfId="1" applyNumberFormat="1" applyFont="1" applyFill="1" applyBorder="1" applyAlignment="1"/>
    <xf numFmtId="41" fontId="31" fillId="0" borderId="1" xfId="2" applyFont="1" applyBorder="1" applyAlignment="1">
      <alignment horizontal="center"/>
    </xf>
    <xf numFmtId="41" fontId="29" fillId="0" borderId="1" xfId="2" applyFont="1" applyBorder="1" applyAlignment="1">
      <alignment horizontal="center"/>
    </xf>
    <xf numFmtId="41" fontId="31" fillId="0" borderId="1" xfId="2" applyFont="1" applyBorder="1" applyAlignment="1">
      <alignment horizontal="center" vertical="center"/>
    </xf>
    <xf numFmtId="41" fontId="31" fillId="0" borderId="1" xfId="2" applyFont="1" applyBorder="1" applyAlignment="1">
      <alignment vertical="center"/>
    </xf>
    <xf numFmtId="41" fontId="29" fillId="0" borderId="1" xfId="2" applyFont="1" applyBorder="1" applyAlignment="1">
      <alignment vertical="center"/>
    </xf>
    <xf numFmtId="0" fontId="31" fillId="0" borderId="1" xfId="0" applyFont="1" applyBorder="1" applyAlignment="1">
      <alignment horizontal="center"/>
    </xf>
    <xf numFmtId="9" fontId="31" fillId="0" borderId="1" xfId="3" applyFont="1" applyBorder="1"/>
    <xf numFmtId="41" fontId="31" fillId="0" borderId="1" xfId="3" applyNumberFormat="1" applyFont="1" applyBorder="1"/>
    <xf numFmtId="0" fontId="34" fillId="0" borderId="0" xfId="0" applyFont="1"/>
    <xf numFmtId="0" fontId="36" fillId="3" borderId="1" xfId="0" applyFont="1" applyFill="1" applyBorder="1" applyAlignment="1">
      <alignment horizontal="center" vertical="center"/>
    </xf>
    <xf numFmtId="0" fontId="36" fillId="3" borderId="1" xfId="0" applyFont="1" applyFill="1" applyBorder="1" applyAlignment="1">
      <alignment horizontal="center" vertical="center" wrapText="1"/>
    </xf>
    <xf numFmtId="0" fontId="37" fillId="0" borderId="1" xfId="0" applyFont="1" applyBorder="1"/>
    <xf numFmtId="0" fontId="37" fillId="0" borderId="1" xfId="0" applyFont="1" applyBorder="1" applyAlignment="1">
      <alignment horizontal="center" vertical="center"/>
    </xf>
    <xf numFmtId="41" fontId="37" fillId="0" borderId="1" xfId="2" applyFont="1" applyFill="1" applyBorder="1"/>
    <xf numFmtId="10" fontId="37" fillId="0" borderId="1" xfId="3" applyNumberFormat="1" applyFont="1" applyFill="1" applyBorder="1"/>
    <xf numFmtId="0" fontId="36" fillId="0" borderId="1" xfId="0" applyFont="1" applyBorder="1"/>
    <xf numFmtId="41" fontId="36" fillId="0" borderId="1" xfId="2" applyFont="1" applyFill="1" applyBorder="1" applyAlignment="1">
      <alignment horizontal="center" vertical="center"/>
    </xf>
    <xf numFmtId="169" fontId="36" fillId="0" borderId="1" xfId="2" applyNumberFormat="1" applyFont="1" applyFill="1" applyBorder="1" applyAlignment="1">
      <alignment horizontal="center" vertical="center"/>
    </xf>
    <xf numFmtId="10" fontId="36" fillId="0" borderId="1" xfId="3" applyNumberFormat="1" applyFont="1" applyFill="1" applyBorder="1"/>
    <xf numFmtId="10" fontId="36" fillId="0" borderId="0" xfId="3" applyNumberFormat="1" applyFont="1" applyFill="1" applyBorder="1"/>
    <xf numFmtId="0" fontId="13" fillId="0" borderId="27" xfId="0" applyFont="1" applyBorder="1"/>
    <xf numFmtId="0" fontId="13" fillId="0" borderId="28" xfId="0" applyFont="1" applyBorder="1"/>
    <xf numFmtId="164" fontId="33" fillId="0" borderId="1" xfId="3" applyNumberFormat="1" applyFont="1" applyBorder="1" applyAlignment="1">
      <alignment horizontal="center"/>
    </xf>
    <xf numFmtId="171" fontId="29" fillId="0" borderId="1" xfId="0" applyNumberFormat="1" applyFont="1" applyBorder="1"/>
    <xf numFmtId="170" fontId="29" fillId="0" borderId="1" xfId="0" applyNumberFormat="1" applyFont="1" applyBorder="1"/>
    <xf numFmtId="171" fontId="29" fillId="0" borderId="1" xfId="0" applyNumberFormat="1" applyFont="1" applyFill="1" applyBorder="1"/>
    <xf numFmtId="41" fontId="29" fillId="0" borderId="4" xfId="2" applyFont="1" applyBorder="1"/>
    <xf numFmtId="41" fontId="0" fillId="0" borderId="0" xfId="0" applyNumberFormat="1"/>
    <xf numFmtId="170" fontId="29" fillId="0" borderId="1" xfId="0" applyNumberFormat="1" applyFont="1" applyFill="1" applyBorder="1"/>
    <xf numFmtId="170" fontId="0" fillId="0" borderId="0" xfId="0" applyNumberFormat="1"/>
    <xf numFmtId="170" fontId="39" fillId="0" borderId="1" xfId="0" applyNumberFormat="1" applyFont="1" applyBorder="1"/>
    <xf numFmtId="171" fontId="30" fillId="0" borderId="0" xfId="0" applyNumberFormat="1" applyFont="1"/>
    <xf numFmtId="0" fontId="38" fillId="0" borderId="6" xfId="0" applyFont="1" applyBorder="1" applyAlignment="1">
      <alignment horizontal="left"/>
    </xf>
    <xf numFmtId="0" fontId="38" fillId="0" borderId="17" xfId="0" applyFont="1" applyBorder="1" applyAlignment="1">
      <alignment horizontal="left"/>
    </xf>
    <xf numFmtId="0" fontId="38" fillId="0" borderId="2" xfId="0" applyFont="1" applyBorder="1" applyAlignment="1">
      <alignment horizontal="left"/>
    </xf>
    <xf numFmtId="0" fontId="28" fillId="5" borderId="18" xfId="10" applyFont="1" applyFill="1" applyBorder="1" applyAlignment="1">
      <alignment horizontal="center" vertical="center" wrapText="1"/>
    </xf>
    <xf numFmtId="0" fontId="28" fillId="5" borderId="19" xfId="10" applyFont="1" applyFill="1" applyBorder="1" applyAlignment="1">
      <alignment horizontal="center" vertical="center"/>
    </xf>
    <xf numFmtId="0" fontId="17" fillId="5" borderId="18" xfId="10" applyFill="1" applyBorder="1" applyAlignment="1">
      <alignment horizontal="center" vertical="center" wrapText="1"/>
    </xf>
    <xf numFmtId="0" fontId="17" fillId="5" borderId="19" xfId="10" applyFill="1" applyBorder="1" applyAlignment="1">
      <alignment horizontal="center" vertical="center"/>
    </xf>
    <xf numFmtId="0" fontId="35" fillId="3" borderId="1" xfId="0" applyFont="1" applyFill="1" applyBorder="1" applyAlignment="1">
      <alignment horizontal="center"/>
    </xf>
    <xf numFmtId="0" fontId="9" fillId="3" borderId="6" xfId="4" applyFont="1" applyFill="1" applyBorder="1" applyAlignment="1" applyProtection="1">
      <alignment horizontal="center" vertical="center" wrapText="1" readingOrder="1"/>
      <protection locked="0"/>
    </xf>
    <xf numFmtId="0" fontId="9" fillId="3" borderId="2" xfId="4" applyFont="1" applyFill="1" applyBorder="1" applyAlignment="1" applyProtection="1">
      <alignment horizontal="center" vertical="center" wrapText="1" readingOrder="1"/>
      <protection locked="0"/>
    </xf>
    <xf numFmtId="0" fontId="9" fillId="3" borderId="6" xfId="0" applyFont="1" applyFill="1" applyBorder="1" applyAlignment="1" applyProtection="1">
      <alignment horizontal="center" vertical="center" wrapText="1" readingOrder="1"/>
      <protection locked="0"/>
    </xf>
    <xf numFmtId="0" fontId="9" fillId="3" borderId="2" xfId="0" applyFont="1" applyFill="1" applyBorder="1" applyAlignment="1" applyProtection="1">
      <alignment horizontal="center" vertical="center" wrapText="1" readingOrder="1"/>
      <protection locked="0"/>
    </xf>
    <xf numFmtId="0" fontId="35" fillId="3" borderId="6" xfId="0" applyFont="1" applyFill="1" applyBorder="1" applyAlignment="1">
      <alignment horizontal="center" vertical="center"/>
    </xf>
    <xf numFmtId="0" fontId="35" fillId="3" borderId="2" xfId="0" applyFont="1" applyFill="1" applyBorder="1" applyAlignment="1">
      <alignment horizontal="center" vertical="center"/>
    </xf>
  </cellXfs>
  <cellStyles count="11">
    <cellStyle name="Hipervínculo" xfId="10" builtinId="8"/>
    <cellStyle name="Millares" xfId="1" builtinId="3"/>
    <cellStyle name="Millares [0]" xfId="2" builtinId="6"/>
    <cellStyle name="Millares [0] 3" xfId="7" xr:uid="{30E8479A-CF42-4F86-AD53-CA754816994D}"/>
    <cellStyle name="Millares 11 2" xfId="6" xr:uid="{BA752040-EA37-4653-99B2-A59C6EF96454}"/>
    <cellStyle name="Millares 5" xfId="5" xr:uid="{2259B941-45A9-4E06-B30A-C7D3F30C0E37}"/>
    <cellStyle name="Normal" xfId="0" builtinId="0"/>
    <cellStyle name="Normal 10" xfId="4" xr:uid="{7D300921-DAC1-453A-9728-162142AE5B38}"/>
    <cellStyle name="Normal 2 18" xfId="8" xr:uid="{3B13FEE2-4F80-41BA-B18B-C5C44A9C9CCA}"/>
    <cellStyle name="Normal 44" xfId="9" xr:uid="{1AF0E4D1-BACA-4BE8-9DCC-4AF02B273FC8}"/>
    <cellStyle name="Porcentaje" xfId="3" builtinId="5"/>
  </cellStyles>
  <dxfs count="0"/>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hyperlink" Target="https://www.censo2017.cl/descargas/home/sintesis-de-resultados-censo201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090-A3C7-43D2-A5F7-71CDAD3C9810}">
  <dimension ref="A1:N41"/>
  <sheetViews>
    <sheetView tabSelected="1" zoomScaleNormal="100" workbookViewId="0">
      <selection activeCell="A5" sqref="A5"/>
    </sheetView>
  </sheetViews>
  <sheetFormatPr baseColWidth="10" defaultRowHeight="15" x14ac:dyDescent="0.25"/>
  <cols>
    <col min="1" max="1" width="5.28515625" customWidth="1"/>
    <col min="2" max="2" width="26.85546875" customWidth="1"/>
    <col min="6" max="6" width="11.42578125" customWidth="1"/>
    <col min="10" max="10" width="12.7109375" bestFit="1" customWidth="1"/>
    <col min="12" max="12" width="12.5703125" bestFit="1" customWidth="1"/>
    <col min="14" max="14" width="12.5703125" bestFit="1" customWidth="1"/>
  </cols>
  <sheetData>
    <row r="1" spans="1:4" ht="17.25" x14ac:dyDescent="0.3">
      <c r="A1" s="57" t="s">
        <v>218</v>
      </c>
    </row>
    <row r="2" spans="1:4" ht="17.25" x14ac:dyDescent="0.3">
      <c r="A2" s="57" t="s">
        <v>12</v>
      </c>
    </row>
    <row r="3" spans="1:4" ht="17.25" x14ac:dyDescent="0.3">
      <c r="A3" s="57" t="s">
        <v>200</v>
      </c>
    </row>
    <row r="4" spans="1:4" x14ac:dyDescent="0.25">
      <c r="A4" s="56" t="s">
        <v>221</v>
      </c>
    </row>
    <row r="5" spans="1:4" x14ac:dyDescent="0.25">
      <c r="A5" s="58" t="s">
        <v>222</v>
      </c>
      <c r="B5" s="59"/>
    </row>
    <row r="6" spans="1:4" ht="6" customHeight="1" x14ac:dyDescent="0.25"/>
    <row r="7" spans="1:4" ht="24.75" x14ac:dyDescent="0.25">
      <c r="B7" s="134" t="s">
        <v>13</v>
      </c>
      <c r="C7" s="150" t="s">
        <v>131</v>
      </c>
    </row>
    <row r="8" spans="1:4" x14ac:dyDescent="0.25">
      <c r="B8" s="135" t="s">
        <v>14</v>
      </c>
      <c r="C8" s="151">
        <v>7362149</v>
      </c>
    </row>
    <row r="9" spans="1:4" x14ac:dyDescent="0.25">
      <c r="B9" s="135" t="s">
        <v>15</v>
      </c>
      <c r="C9" s="151">
        <v>0</v>
      </c>
    </row>
    <row r="10" spans="1:4" x14ac:dyDescent="0.25">
      <c r="B10" s="152" t="s">
        <v>123</v>
      </c>
      <c r="C10" s="153">
        <f>SUM(C8:C9)</f>
        <v>7362149</v>
      </c>
    </row>
    <row r="11" spans="1:4" ht="7.5" customHeight="1" x14ac:dyDescent="0.25"/>
    <row r="12" spans="1:4" x14ac:dyDescent="0.25">
      <c r="B12" s="134" t="s">
        <v>0</v>
      </c>
      <c r="C12" s="134" t="s">
        <v>1</v>
      </c>
      <c r="D12" s="134" t="s">
        <v>2</v>
      </c>
    </row>
    <row r="13" spans="1:4" x14ac:dyDescent="0.25">
      <c r="B13" s="135" t="s">
        <v>3</v>
      </c>
      <c r="C13" s="136">
        <v>0.4</v>
      </c>
      <c r="D13" s="137">
        <f t="shared" ref="D13:D18" si="0">$C$10*C13</f>
        <v>2944859.6</v>
      </c>
    </row>
    <row r="14" spans="1:4" x14ac:dyDescent="0.25">
      <c r="B14" s="135" t="s">
        <v>4</v>
      </c>
      <c r="C14" s="136">
        <v>0.15</v>
      </c>
      <c r="D14" s="137">
        <f t="shared" si="0"/>
        <v>1104322.3499999999</v>
      </c>
    </row>
    <row r="15" spans="1:4" x14ac:dyDescent="0.25">
      <c r="B15" s="135" t="s">
        <v>5</v>
      </c>
      <c r="C15" s="136">
        <v>0.1</v>
      </c>
      <c r="D15" s="137">
        <f t="shared" si="0"/>
        <v>736214.9</v>
      </c>
    </row>
    <row r="16" spans="1:4" x14ac:dyDescent="0.25">
      <c r="B16" s="135" t="s">
        <v>6</v>
      </c>
      <c r="C16" s="136">
        <v>2.5000000000000001E-2</v>
      </c>
      <c r="D16" s="137">
        <f t="shared" si="0"/>
        <v>184053.72500000001</v>
      </c>
    </row>
    <row r="17" spans="1:14" x14ac:dyDescent="0.25">
      <c r="B17" s="135" t="s">
        <v>7</v>
      </c>
      <c r="C17" s="136">
        <v>2.5000000000000001E-2</v>
      </c>
      <c r="D17" s="137">
        <f t="shared" si="0"/>
        <v>184053.72500000001</v>
      </c>
    </row>
    <row r="18" spans="1:14" x14ac:dyDescent="0.25">
      <c r="B18" s="135" t="s">
        <v>8</v>
      </c>
      <c r="C18" s="136">
        <v>0.3</v>
      </c>
      <c r="D18" s="137">
        <f t="shared" si="0"/>
        <v>2208644.6999999997</v>
      </c>
    </row>
    <row r="19" spans="1:14" x14ac:dyDescent="0.25">
      <c r="B19" s="138" t="s">
        <v>9</v>
      </c>
      <c r="C19" s="139">
        <f>SUM(C13:C18)</f>
        <v>1</v>
      </c>
      <c r="D19" s="140">
        <f>SUM(D13:D18)</f>
        <v>7362149</v>
      </c>
    </row>
    <row r="20" spans="1:14" ht="10.5" customHeight="1" x14ac:dyDescent="0.25"/>
    <row r="21" spans="1:14" s="128" customFormat="1" x14ac:dyDescent="0.25">
      <c r="D21" s="176">
        <v>0.4</v>
      </c>
      <c r="E21" s="176">
        <v>0.15</v>
      </c>
      <c r="F21" s="176">
        <v>0.1</v>
      </c>
      <c r="G21" s="176">
        <v>2.5000000000000001E-2</v>
      </c>
      <c r="H21" s="176">
        <v>2.5000000000000001E-2</v>
      </c>
      <c r="I21" s="176">
        <v>0.3</v>
      </c>
    </row>
    <row r="22" spans="1:14" s="128" customFormat="1" ht="60" x14ac:dyDescent="0.25">
      <c r="A22" s="141" t="s">
        <v>33</v>
      </c>
      <c r="B22" s="141" t="s">
        <v>10</v>
      </c>
      <c r="C22" s="141" t="s">
        <v>130</v>
      </c>
      <c r="D22" s="142" t="s">
        <v>124</v>
      </c>
      <c r="E22" s="142" t="s">
        <v>128</v>
      </c>
      <c r="F22" s="142" t="s">
        <v>129</v>
      </c>
      <c r="G22" s="142" t="s">
        <v>125</v>
      </c>
      <c r="H22" s="142" t="s">
        <v>126</v>
      </c>
      <c r="I22" s="142" t="s">
        <v>127</v>
      </c>
      <c r="J22" s="142" t="s">
        <v>198</v>
      </c>
      <c r="K22" s="142" t="s">
        <v>199</v>
      </c>
      <c r="L22" s="142" t="s">
        <v>219</v>
      </c>
      <c r="M22" s="142" t="s">
        <v>220</v>
      </c>
    </row>
    <row r="23" spans="1:14" s="128" customFormat="1" x14ac:dyDescent="0.25">
      <c r="A23" s="129">
        <v>1</v>
      </c>
      <c r="B23" s="130" t="s">
        <v>201</v>
      </c>
      <c r="C23" s="144" t="s">
        <v>34</v>
      </c>
      <c r="D23" s="145">
        <f>VLOOKUP(C23,'1.Ser Beneficiaria'!$C$5:$D$21,2,0)</f>
        <v>173227.03529411764</v>
      </c>
      <c r="E23" s="145">
        <f>VLOOKUP(C23,'2.Matrícula Pregrado'!$C$5:$F$21,4,0)</f>
        <v>79061.4547226453</v>
      </c>
      <c r="F23" s="145">
        <f>VLOOKUP(C23,'3.Matrícula Postgrado'!$C$5:$F$21,4,0)</f>
        <v>143961.10799775241</v>
      </c>
      <c r="G23" s="145">
        <f>VLOOKUP(C23,'4.Años Acreditación'!$C$5:$F$21,4,0)</f>
        <v>16004.671739130436</v>
      </c>
      <c r="H23" s="145">
        <f>IFERROR(VLOOKUP(C23,'5.Áreas Acreditación'!$C$5:$F$21,4,0),0)</f>
        <v>15337.810416666667</v>
      </c>
      <c r="I23" s="145">
        <f>VLOOKUP(C23,'6.Fondo Cultura por habitante'!$C$5:$G$21,5,0)</f>
        <v>303799.74918952491</v>
      </c>
      <c r="J23" s="177">
        <f>SUM(D23:I23)</f>
        <v>731391.82935983734</v>
      </c>
      <c r="K23" s="178">
        <f>ROUND(J23,0)</f>
        <v>731392</v>
      </c>
      <c r="L23" s="178">
        <f>+K23</f>
        <v>731392</v>
      </c>
      <c r="M23" s="178">
        <v>0</v>
      </c>
      <c r="N23" s="185"/>
    </row>
    <row r="24" spans="1:14" s="128" customFormat="1" x14ac:dyDescent="0.25">
      <c r="A24" s="129">
        <v>2</v>
      </c>
      <c r="B24" s="133" t="s">
        <v>202</v>
      </c>
      <c r="C24" s="144" t="s">
        <v>35</v>
      </c>
      <c r="D24" s="145">
        <f>VLOOKUP(C24,'1.Ser Beneficiaria'!$C$5:$D$21,2,0)</f>
        <v>173227.03529411764</v>
      </c>
      <c r="E24" s="145">
        <f>VLOOKUP(C24,'2.Matrícula Pregrado'!$C$5:$F$21,4,0)</f>
        <v>82500.541650460989</v>
      </c>
      <c r="F24" s="145">
        <f>VLOOKUP(C24,'3.Matrícula Postgrado'!$C$5:$F$21,4,0)</f>
        <v>125207.55369919461</v>
      </c>
      <c r="G24" s="145">
        <f>VLOOKUP(C24,'4.Años Acreditación'!$C$5:$F$21,4,0)</f>
        <v>10669.78115942029</v>
      </c>
      <c r="H24" s="145">
        <f>IFERROR(VLOOKUP(C24,'5.Áreas Acreditación'!$C$5:$F$21,4,0),0)</f>
        <v>9202.6862500000007</v>
      </c>
      <c r="I24" s="145">
        <f>VLOOKUP(C24,'6.Fondo Cultura por habitante'!$C$5:$G$21,5,0)</f>
        <v>151058.94472259298</v>
      </c>
      <c r="J24" s="177">
        <f t="shared" ref="J24:J39" si="1">SUM(D24:I24)</f>
        <v>551866.54277578648</v>
      </c>
      <c r="K24" s="178">
        <v>551866</v>
      </c>
      <c r="L24" s="178">
        <f t="shared" ref="L24:L39" si="2">+K24</f>
        <v>551866</v>
      </c>
      <c r="M24" s="178">
        <v>0</v>
      </c>
      <c r="N24" s="185"/>
    </row>
    <row r="25" spans="1:14" s="128" customFormat="1" x14ac:dyDescent="0.25">
      <c r="A25" s="129">
        <v>3</v>
      </c>
      <c r="B25" s="133" t="s">
        <v>203</v>
      </c>
      <c r="C25" s="144" t="s">
        <v>36</v>
      </c>
      <c r="D25" s="145">
        <f>VLOOKUP(C25,'1.Ser Beneficiaria'!$C$5:$D$21,2,0)</f>
        <v>173227.03529411764</v>
      </c>
      <c r="E25" s="145">
        <f>VLOOKUP(C25,'2.Matrícula Pregrado'!$C$5:$F$21,4,0)</f>
        <v>78295.544533481094</v>
      </c>
      <c r="F25" s="145">
        <f>VLOOKUP(C25,'3.Matrícula Postgrado'!$C$5:$F$21,4,0)</f>
        <v>86321.507286008622</v>
      </c>
      <c r="G25" s="145">
        <f>VLOOKUP(C25,'4.Años Acreditación'!$C$5:$F$21,4,0)</f>
        <v>16004.671739130436</v>
      </c>
      <c r="H25" s="145">
        <f>IFERROR(VLOOKUP(C25,'5.Áreas Acreditación'!$C$5:$F$21,4,0),0)</f>
        <v>15337.810416666667</v>
      </c>
      <c r="I25" s="145">
        <f>VLOOKUP(C25,'6.Fondo Cultura por habitante'!$C$5:$G$21,5,0)</f>
        <v>234459.29825868778</v>
      </c>
      <c r="J25" s="177">
        <f t="shared" si="1"/>
        <v>603645.86752809223</v>
      </c>
      <c r="K25" s="178">
        <f t="shared" ref="K25:K39" si="3">ROUND(J25,0)</f>
        <v>603646</v>
      </c>
      <c r="L25" s="178">
        <f t="shared" si="2"/>
        <v>603646</v>
      </c>
      <c r="M25" s="178">
        <v>0</v>
      </c>
      <c r="N25" s="185"/>
    </row>
    <row r="26" spans="1:14" s="128" customFormat="1" x14ac:dyDescent="0.25">
      <c r="A26" s="129">
        <v>4</v>
      </c>
      <c r="B26" s="133" t="s">
        <v>204</v>
      </c>
      <c r="C26" s="144" t="s">
        <v>37</v>
      </c>
      <c r="D26" s="145">
        <f>VLOOKUP(C26,'1.Ser Beneficiaria'!$C$5:$D$21,2,0)</f>
        <v>173227.03529411764</v>
      </c>
      <c r="E26" s="145">
        <f>VLOOKUP(C26,'2.Matrícula Pregrado'!$C$5:$F$21,4,0)</f>
        <v>85909.592884583981</v>
      </c>
      <c r="F26" s="145">
        <f>VLOOKUP(C26,'3.Matrícula Postgrado'!$C$5:$F$21,4,0)</f>
        <v>46056.523056752209</v>
      </c>
      <c r="G26" s="145">
        <f>VLOOKUP(C26,'4.Años Acreditación'!$C$5:$F$21,4,0)</f>
        <v>13337.226449275364</v>
      </c>
      <c r="H26" s="145">
        <f>IFERROR(VLOOKUP(C26,'5.Áreas Acreditación'!$C$5:$F$21,4,0),0)</f>
        <v>15337.810416666667</v>
      </c>
      <c r="I26" s="145">
        <f>VLOOKUP(C26,'6.Fondo Cultura por habitante'!$C$5:$G$21,5,0)</f>
        <v>197040.15326543857</v>
      </c>
      <c r="J26" s="177">
        <f t="shared" si="1"/>
        <v>530908.34136683447</v>
      </c>
      <c r="K26" s="178">
        <f t="shared" si="3"/>
        <v>530908</v>
      </c>
      <c r="L26" s="178">
        <f t="shared" si="2"/>
        <v>530908</v>
      </c>
      <c r="M26" s="178">
        <v>0</v>
      </c>
      <c r="N26" s="185"/>
    </row>
    <row r="27" spans="1:14" s="128" customFormat="1" x14ac:dyDescent="0.25">
      <c r="A27" s="129">
        <v>5</v>
      </c>
      <c r="B27" s="133" t="s">
        <v>205</v>
      </c>
      <c r="C27" s="144" t="s">
        <v>38</v>
      </c>
      <c r="D27" s="145">
        <f>VLOOKUP(C27,'1.Ser Beneficiaria'!$C$5:$D$21,2,0)</f>
        <v>173227.03529411764</v>
      </c>
      <c r="E27" s="145">
        <f>VLOOKUP(C27,'2.Matrícula Pregrado'!$C$5:$F$21,4,0)</f>
        <v>154278.34065262327</v>
      </c>
      <c r="F27" s="145">
        <f>VLOOKUP(C27,'3.Matrícula Postgrado'!$C$5:$F$21,4,0)</f>
        <v>134308.54328525942</v>
      </c>
      <c r="G27" s="145">
        <f>VLOOKUP(C27,'4.Años Acreditación'!$C$5:$F$21,4,0)</f>
        <v>16004.671739130436</v>
      </c>
      <c r="H27" s="145">
        <f>IFERROR(VLOOKUP(C27,'5.Áreas Acreditación'!$C$5:$F$21,4,0),0)</f>
        <v>15337.810416666667</v>
      </c>
      <c r="I27" s="145">
        <f>VLOOKUP(C27,'6.Fondo Cultura por habitante'!$C$5:$G$21,5,0)</f>
        <v>21929.293225072925</v>
      </c>
      <c r="J27" s="177">
        <f t="shared" si="1"/>
        <v>515085.6946128704</v>
      </c>
      <c r="K27" s="178">
        <f t="shared" si="3"/>
        <v>515086</v>
      </c>
      <c r="L27" s="178">
        <f t="shared" si="2"/>
        <v>515086</v>
      </c>
      <c r="M27" s="178">
        <v>0</v>
      </c>
      <c r="N27" s="185"/>
    </row>
    <row r="28" spans="1:14" s="128" customFormat="1" x14ac:dyDescent="0.25">
      <c r="A28" s="129">
        <v>6</v>
      </c>
      <c r="B28" s="133" t="s">
        <v>206</v>
      </c>
      <c r="C28" s="144" t="s">
        <v>39</v>
      </c>
      <c r="D28" s="145">
        <f>VLOOKUP(C28,'1.Ser Beneficiaria'!$C$5:$D$21,2,0)</f>
        <v>173227.03529411764</v>
      </c>
      <c r="E28" s="145">
        <f>VLOOKUP(C28,'2.Matrícula Pregrado'!$C$5:$F$21,4,0)</f>
        <v>58712.272245831853</v>
      </c>
      <c r="F28" s="145">
        <f>VLOOKUP(C28,'3.Matrícula Postgrado'!$C$5:$F$21,4,0)</f>
        <v>17512.510264094399</v>
      </c>
      <c r="G28" s="145">
        <f>VLOOKUP(C28,'4.Años Acreditación'!$C$5:$F$21,4,0)</f>
        <v>13337.226449275364</v>
      </c>
      <c r="H28" s="145">
        <f>IFERROR(VLOOKUP(C28,'5.Áreas Acreditación'!$C$5:$F$21,4,0),0)</f>
        <v>12270.248333333333</v>
      </c>
      <c r="I28" s="145">
        <f>VLOOKUP(C28,'6.Fondo Cultura por habitante'!$C$5:$G$21,5,0)</f>
        <v>280568.59018433274</v>
      </c>
      <c r="J28" s="177">
        <f t="shared" si="1"/>
        <v>555627.88277098536</v>
      </c>
      <c r="K28" s="178">
        <f t="shared" si="3"/>
        <v>555628</v>
      </c>
      <c r="L28" s="178">
        <f t="shared" si="2"/>
        <v>555628</v>
      </c>
      <c r="M28" s="178">
        <v>0</v>
      </c>
      <c r="N28" s="185"/>
    </row>
    <row r="29" spans="1:14" s="128" customFormat="1" x14ac:dyDescent="0.25">
      <c r="A29" s="129">
        <v>7</v>
      </c>
      <c r="B29" s="133" t="s">
        <v>207</v>
      </c>
      <c r="C29" s="144" t="s">
        <v>40</v>
      </c>
      <c r="D29" s="145">
        <f>VLOOKUP(C29,'1.Ser Beneficiaria'!$C$5:$D$21,2,0)</f>
        <v>173227.03529411764</v>
      </c>
      <c r="E29" s="145">
        <f>VLOOKUP(C29,'2.Matrícula Pregrado'!$C$5:$F$21,4,0)</f>
        <v>49979.394304675385</v>
      </c>
      <c r="F29" s="145">
        <f>VLOOKUP(C29,'3.Matrícula Postgrado'!$C$5:$F$21,4,0)</f>
        <v>19718.810769807082</v>
      </c>
      <c r="G29" s="145">
        <f>VLOOKUP(C29,'4.Años Acreditación'!$C$5:$F$21,4,0)</f>
        <v>10669.78115942029</v>
      </c>
      <c r="H29" s="145">
        <f>IFERROR(VLOOKUP(C29,'5.Áreas Acreditación'!$C$5:$F$21,4,0),0)</f>
        <v>12270.248333333333</v>
      </c>
      <c r="I29" s="145">
        <f>VLOOKUP(C29,'6.Fondo Cultura por habitante'!$C$5:$G$21,5,0)</f>
        <v>184155.45670644729</v>
      </c>
      <c r="J29" s="177">
        <f t="shared" si="1"/>
        <v>450020.72656780103</v>
      </c>
      <c r="K29" s="178">
        <f t="shared" si="3"/>
        <v>450021</v>
      </c>
      <c r="L29" s="178">
        <f t="shared" si="2"/>
        <v>450021</v>
      </c>
      <c r="M29" s="178">
        <v>0</v>
      </c>
      <c r="N29" s="185"/>
    </row>
    <row r="30" spans="1:14" s="128" customFormat="1" x14ac:dyDescent="0.25">
      <c r="A30" s="129">
        <v>8</v>
      </c>
      <c r="B30" s="133" t="s">
        <v>208</v>
      </c>
      <c r="C30" s="144" t="s">
        <v>41</v>
      </c>
      <c r="D30" s="145">
        <f>VLOOKUP(C30,'1.Ser Beneficiaria'!$C$5:$D$21,2,0)</f>
        <v>173227.03529411764</v>
      </c>
      <c r="E30" s="145">
        <f>VLOOKUP(C30,'2.Matrícula Pregrado'!$C$5:$F$21,4,0)</f>
        <v>115577.34932956182</v>
      </c>
      <c r="F30" s="145">
        <f>VLOOKUP(C30,'3.Matrícula Postgrado'!$C$5:$F$21,4,0)</f>
        <v>83012.056527439592</v>
      </c>
      <c r="G30" s="145">
        <f>VLOOKUP(C30,'4.Años Acreditación'!$C$5:$F$21,4,0)</f>
        <v>13337.226449275364</v>
      </c>
      <c r="H30" s="145">
        <f>IFERROR(VLOOKUP(C30,'5.Áreas Acreditación'!$C$5:$F$21,4,0),0)</f>
        <v>15337.810416666667</v>
      </c>
      <c r="I30" s="145">
        <f>VLOOKUP(C30,'6.Fondo Cultura por habitante'!$C$5:$G$21,5,0)</f>
        <v>35583.337400921548</v>
      </c>
      <c r="J30" s="179">
        <f t="shared" si="1"/>
        <v>436074.8154179827</v>
      </c>
      <c r="K30" s="178">
        <f t="shared" si="3"/>
        <v>436075</v>
      </c>
      <c r="L30" s="178">
        <f t="shared" si="2"/>
        <v>436075</v>
      </c>
      <c r="M30" s="178">
        <v>0</v>
      </c>
      <c r="N30" s="185"/>
    </row>
    <row r="31" spans="1:14" s="128" customFormat="1" x14ac:dyDescent="0.25">
      <c r="A31" s="129">
        <v>9</v>
      </c>
      <c r="B31" s="133" t="s">
        <v>209</v>
      </c>
      <c r="C31" s="144" t="s">
        <v>42</v>
      </c>
      <c r="D31" s="145">
        <f>VLOOKUP(C31,'1.Ser Beneficiaria'!$C$5:$D$21,2,0)</f>
        <v>173227.03529411764</v>
      </c>
      <c r="E31" s="145">
        <f>VLOOKUP(C31,'2.Matrícula Pregrado'!$C$5:$F$21,4,0)</f>
        <v>24944.64361179862</v>
      </c>
      <c r="F31" s="145">
        <f>VLOOKUP(C31,'3.Matrícula Postgrado'!$C$5:$F$21,4,0)</f>
        <v>0</v>
      </c>
      <c r="G31" s="145">
        <f>VLOOKUP(C31,'4.Años Acreditación'!$C$5:$F$21,4,0)</f>
        <v>0</v>
      </c>
      <c r="H31" s="145">
        <f>IFERROR(VLOOKUP(C31,'5.Áreas Acreditación'!$C$5:$F$21,4,0),0)</f>
        <v>0</v>
      </c>
      <c r="I31" s="145">
        <f>VLOOKUP(C31,'6.Fondo Cultura por habitante'!$C$5:$G$21,5,0)</f>
        <v>230510.59967173391</v>
      </c>
      <c r="J31" s="179">
        <f t="shared" si="1"/>
        <v>428682.2785776502</v>
      </c>
      <c r="K31" s="178">
        <f t="shared" si="3"/>
        <v>428682</v>
      </c>
      <c r="L31" s="178">
        <f t="shared" si="2"/>
        <v>428682</v>
      </c>
      <c r="M31" s="178">
        <v>0</v>
      </c>
      <c r="N31" s="185"/>
    </row>
    <row r="32" spans="1:14" s="128" customFormat="1" x14ac:dyDescent="0.25">
      <c r="A32" s="129">
        <v>10</v>
      </c>
      <c r="B32" s="133" t="s">
        <v>210</v>
      </c>
      <c r="C32" s="144" t="s">
        <v>43</v>
      </c>
      <c r="D32" s="145">
        <f>VLOOKUP(C32,'1.Ser Beneficiaria'!$C$5:$D$21,2,0)</f>
        <v>173227.03529411764</v>
      </c>
      <c r="E32" s="145">
        <f>VLOOKUP(C32,'2.Matrícula Pregrado'!$C$5:$F$21,4,0)</f>
        <v>70118.326925639834</v>
      </c>
      <c r="F32" s="145">
        <f>VLOOKUP(C32,'3.Matrícula Postgrado'!$C$5:$F$21,4,0)</f>
        <v>14065.165723918339</v>
      </c>
      <c r="G32" s="145">
        <f>VLOOKUP(C32,'4.Años Acreditación'!$C$5:$F$21,4,0)</f>
        <v>10669.78115942029</v>
      </c>
      <c r="H32" s="145">
        <f>IFERROR(VLOOKUP(C32,'5.Áreas Acreditación'!$C$5:$F$21,4,0),0)</f>
        <v>9202.6862500000007</v>
      </c>
      <c r="I32" s="145">
        <f>VLOOKUP(C32,'6.Fondo Cultura por habitante'!$C$5:$G$21,5,0)</f>
        <v>182740.01253690623</v>
      </c>
      <c r="J32" s="179">
        <f t="shared" si="1"/>
        <v>460023.00789000234</v>
      </c>
      <c r="K32" s="178">
        <f t="shared" si="3"/>
        <v>460023</v>
      </c>
      <c r="L32" s="178">
        <f t="shared" si="2"/>
        <v>460023</v>
      </c>
      <c r="M32" s="178">
        <v>0</v>
      </c>
      <c r="N32" s="185"/>
    </row>
    <row r="33" spans="1:14" s="128" customFormat="1" x14ac:dyDescent="0.25">
      <c r="A33" s="129">
        <v>11</v>
      </c>
      <c r="B33" s="133" t="s">
        <v>211</v>
      </c>
      <c r="C33" s="144" t="s">
        <v>44</v>
      </c>
      <c r="D33" s="145">
        <f>VLOOKUP(C33,'1.Ser Beneficiaria'!$C$5:$D$21,2,0)</f>
        <v>173227.03529411764</v>
      </c>
      <c r="E33" s="145">
        <f>VLOOKUP(C33,'2.Matrícula Pregrado'!$C$5:$F$21,4,0)</f>
        <v>50016.938921791276</v>
      </c>
      <c r="F33" s="145">
        <f>VLOOKUP(C33,'3.Matrícula Postgrado'!$C$5:$F$21,4,0)</f>
        <v>19856.704551414125</v>
      </c>
      <c r="G33" s="145">
        <f>VLOOKUP(C33,'4.Años Acreditación'!$C$5:$F$21,4,0)</f>
        <v>8002.3358695652178</v>
      </c>
      <c r="H33" s="145">
        <f>IFERROR(VLOOKUP(C33,'5.Áreas Acreditación'!$C$5:$F$21,4,0),0)</f>
        <v>12270.248333333333</v>
      </c>
      <c r="I33" s="145">
        <f>VLOOKUP(C33,'6.Fondo Cultura por habitante'!$C$5:$G$21,5,0)</f>
        <v>81992.289414799568</v>
      </c>
      <c r="J33" s="179">
        <f t="shared" si="1"/>
        <v>345365.55238502112</v>
      </c>
      <c r="K33" s="184">
        <v>345365</v>
      </c>
      <c r="L33" s="178">
        <f t="shared" si="2"/>
        <v>345365</v>
      </c>
      <c r="M33" s="178">
        <v>0</v>
      </c>
      <c r="N33" s="185"/>
    </row>
    <row r="34" spans="1:14" s="128" customFormat="1" x14ac:dyDescent="0.25">
      <c r="A34" s="129">
        <v>12</v>
      </c>
      <c r="B34" s="133" t="s">
        <v>212</v>
      </c>
      <c r="C34" s="144" t="s">
        <v>45</v>
      </c>
      <c r="D34" s="145">
        <f>VLOOKUP(C34,'1.Ser Beneficiaria'!$C$5:$D$21,2,0)</f>
        <v>173227.03529411764</v>
      </c>
      <c r="E34" s="145">
        <f>VLOOKUP(C34,'2.Matrícula Pregrado'!$C$5:$F$21,4,0)</f>
        <v>71147.04943461527</v>
      </c>
      <c r="F34" s="145">
        <f>VLOOKUP(C34,'3.Matrícula Postgrado'!$C$5:$F$21,4,0)</f>
        <v>1930.5129424985951</v>
      </c>
      <c r="G34" s="145">
        <f>VLOOKUP(C34,'4.Años Acreditación'!$C$5:$F$21,4,0)</f>
        <v>13337.226449275364</v>
      </c>
      <c r="H34" s="145">
        <f>IFERROR(VLOOKUP(C34,'5.Áreas Acreditación'!$C$5:$F$21,4,0),0)</f>
        <v>12270.248333333333</v>
      </c>
      <c r="I34" s="145">
        <f>VLOOKUP(C34,'6.Fondo Cultura por habitante'!$C$5:$G$21,5,0)</f>
        <v>72562.115312458831</v>
      </c>
      <c r="J34" s="179">
        <f t="shared" si="1"/>
        <v>344474.18776629906</v>
      </c>
      <c r="K34" s="178">
        <f t="shared" si="3"/>
        <v>344474</v>
      </c>
      <c r="L34" s="178">
        <f t="shared" si="2"/>
        <v>344474</v>
      </c>
      <c r="M34" s="178">
        <v>0</v>
      </c>
      <c r="N34" s="185"/>
    </row>
    <row r="35" spans="1:14" s="128" customFormat="1" x14ac:dyDescent="0.25">
      <c r="A35" s="129">
        <v>13</v>
      </c>
      <c r="B35" s="133" t="s">
        <v>213</v>
      </c>
      <c r="C35" s="144" t="s">
        <v>46</v>
      </c>
      <c r="D35" s="145">
        <f>VLOOKUP(C35,'1.Ser Beneficiaria'!$C$5:$D$21,2,0)</f>
        <v>173227.03529411764</v>
      </c>
      <c r="E35" s="145">
        <f>VLOOKUP(C35,'2.Matrícula Pregrado'!$C$5:$F$21,4,0)</f>
        <v>52562.463962248745</v>
      </c>
      <c r="F35" s="145">
        <f>VLOOKUP(C35,'3.Matrícula Postgrado'!$C$5:$F$21,4,0)</f>
        <v>27440.862539801459</v>
      </c>
      <c r="G35" s="145">
        <f>VLOOKUP(C35,'4.Años Acreditación'!$C$5:$F$21,4,0)</f>
        <v>13337.226449275364</v>
      </c>
      <c r="H35" s="145">
        <f>IFERROR(VLOOKUP(C35,'5.Áreas Acreditación'!$C$5:$F$21,4,0),0)</f>
        <v>9202.6862500000007</v>
      </c>
      <c r="I35" s="145">
        <f>VLOOKUP(C35,'6.Fondo Cultura por habitante'!$C$5:$G$21,5,0)</f>
        <v>35583.337400921548</v>
      </c>
      <c r="J35" s="179">
        <f t="shared" si="1"/>
        <v>311353.61189636483</v>
      </c>
      <c r="K35" s="178">
        <f t="shared" si="3"/>
        <v>311354</v>
      </c>
      <c r="L35" s="178">
        <f t="shared" si="2"/>
        <v>311354</v>
      </c>
      <c r="M35" s="178">
        <v>0</v>
      </c>
      <c r="N35" s="185"/>
    </row>
    <row r="36" spans="1:14" s="128" customFormat="1" x14ac:dyDescent="0.25">
      <c r="A36" s="129">
        <v>14</v>
      </c>
      <c r="B36" s="133" t="s">
        <v>214</v>
      </c>
      <c r="C36" s="144" t="s">
        <v>47</v>
      </c>
      <c r="D36" s="145">
        <f>VLOOKUP(C36,'1.Ser Beneficiaria'!$C$5:$D$21,2,0)</f>
        <v>173227.03529411764</v>
      </c>
      <c r="E36" s="145">
        <f>VLOOKUP(C36,'2.Matrícula Pregrado'!$C$5:$F$21,4,0)</f>
        <v>28533.909008077895</v>
      </c>
      <c r="F36" s="145">
        <f>VLOOKUP(C36,'3.Matrícula Postgrado'!$C$5:$F$21,4,0)</f>
        <v>3033.6631953549354</v>
      </c>
      <c r="G36" s="145">
        <f>VLOOKUP(C36,'4.Años Acreditación'!$C$5:$F$21,4,0)</f>
        <v>10669.78115942029</v>
      </c>
      <c r="H36" s="145">
        <f>IFERROR(VLOOKUP(C36,'5.Áreas Acreditación'!$C$5:$F$21,4,0),0)</f>
        <v>12270.248333333333</v>
      </c>
      <c r="I36" s="145">
        <f>VLOOKUP(C36,'6.Fondo Cultura por habitante'!$C$5:$G$21,5,0)</f>
        <v>70070.604490991405</v>
      </c>
      <c r="J36" s="179">
        <f t="shared" si="1"/>
        <v>297805.2414812955</v>
      </c>
      <c r="K36" s="178">
        <f t="shared" si="3"/>
        <v>297805</v>
      </c>
      <c r="L36" s="178">
        <f t="shared" si="2"/>
        <v>297805</v>
      </c>
      <c r="M36" s="178">
        <v>0</v>
      </c>
      <c r="N36" s="185"/>
    </row>
    <row r="37" spans="1:14" s="128" customFormat="1" x14ac:dyDescent="0.25">
      <c r="A37" s="129">
        <v>15</v>
      </c>
      <c r="B37" s="133" t="s">
        <v>215</v>
      </c>
      <c r="C37" s="144" t="s">
        <v>48</v>
      </c>
      <c r="D37" s="145">
        <f>VLOOKUP(C37,'1.Ser Beneficiaria'!$C$5:$D$21,2,0)</f>
        <v>173227.03529411764</v>
      </c>
      <c r="E37" s="145">
        <f>VLOOKUP(C37,'2.Matrícula Pregrado'!$C$5:$F$21,4,0)</f>
        <v>67347.534182487012</v>
      </c>
      <c r="F37" s="145">
        <f>VLOOKUP(C37,'3.Matrícula Postgrado'!$C$5:$F$21,4,0)</f>
        <v>3585.2383217831057</v>
      </c>
      <c r="G37" s="145">
        <f>VLOOKUP(C37,'4.Años Acreditación'!$C$5:$F$21,4,0)</f>
        <v>10669.78115942029</v>
      </c>
      <c r="H37" s="145">
        <f>IFERROR(VLOOKUP(C37,'5.Áreas Acreditación'!$C$5:$F$21,4,0),0)</f>
        <v>9202.6862500000007</v>
      </c>
      <c r="I37" s="145">
        <f>VLOOKUP(C37,'6.Fondo Cultura por habitante'!$C$5:$G$21,5,0)</f>
        <v>21929.293225072925</v>
      </c>
      <c r="J37" s="179">
        <f t="shared" si="1"/>
        <v>285961.56843288097</v>
      </c>
      <c r="K37" s="178">
        <f t="shared" si="3"/>
        <v>285962</v>
      </c>
      <c r="L37" s="178">
        <f t="shared" si="2"/>
        <v>285962</v>
      </c>
      <c r="M37" s="178">
        <v>0</v>
      </c>
      <c r="N37" s="185"/>
    </row>
    <row r="38" spans="1:14" s="128" customFormat="1" x14ac:dyDescent="0.25">
      <c r="A38" s="129">
        <v>16</v>
      </c>
      <c r="B38" s="133" t="s">
        <v>216</v>
      </c>
      <c r="C38" s="144" t="s">
        <v>49</v>
      </c>
      <c r="D38" s="145">
        <f>VLOOKUP(C38,'1.Ser Beneficiaria'!$C$5:$D$21,2,0)</f>
        <v>173227.03529411764</v>
      </c>
      <c r="E38" s="145">
        <f>VLOOKUP(C38,'2.Matrícula Pregrado'!$C$5:$F$21,4,0)</f>
        <v>32378.47780074523</v>
      </c>
      <c r="F38" s="145">
        <f>VLOOKUP(C38,'3.Matrícula Postgrado'!$C$5:$F$21,4,0)</f>
        <v>10204.139838921146</v>
      </c>
      <c r="G38" s="145">
        <f>VLOOKUP(C38,'4.Años Acreditación'!$C$5:$F$21,4,0)</f>
        <v>8002.3358695652178</v>
      </c>
      <c r="H38" s="145">
        <f>IFERROR(VLOOKUP(C38,'5.Áreas Acreditación'!$C$5:$F$21,4,0),0)</f>
        <v>9202.6862500000007</v>
      </c>
      <c r="I38" s="145">
        <f>VLOOKUP(C38,'6.Fondo Cultura por habitante'!$C$5:$G$21,5,0)</f>
        <v>21929.293225072925</v>
      </c>
      <c r="J38" s="179">
        <f t="shared" si="1"/>
        <v>254943.96827842217</v>
      </c>
      <c r="K38" s="178">
        <f t="shared" si="3"/>
        <v>254944</v>
      </c>
      <c r="L38" s="178">
        <f t="shared" si="2"/>
        <v>254944</v>
      </c>
      <c r="M38" s="178">
        <v>0</v>
      </c>
      <c r="N38" s="185"/>
    </row>
    <row r="39" spans="1:14" s="128" customFormat="1" x14ac:dyDescent="0.25">
      <c r="A39" s="129">
        <v>17</v>
      </c>
      <c r="B39" s="133" t="s">
        <v>217</v>
      </c>
      <c r="C39" s="144" t="s">
        <v>50</v>
      </c>
      <c r="D39" s="145">
        <f>VLOOKUP(C39,'1.Ser Beneficiaria'!$C$5:$D$21,2,0)</f>
        <v>173227.03529411764</v>
      </c>
      <c r="E39" s="145">
        <f>VLOOKUP(C39,'2.Matrícula Pregrado'!$C$5:$F$21,4,0)</f>
        <v>2958.5158287322865</v>
      </c>
      <c r="F39" s="145">
        <f>VLOOKUP(C39,'3.Matrícula Postgrado'!$C$5:$F$21,4,0)</f>
        <v>0</v>
      </c>
      <c r="G39" s="145">
        <f>VLOOKUP(C39,'4.Años Acreditación'!$C$5:$F$21,4,0)</f>
        <v>0</v>
      </c>
      <c r="H39" s="145">
        <f>IFERROR(VLOOKUP(C39,'5.Áreas Acreditación'!$C$5:$F$21,4,0),0)</f>
        <v>0</v>
      </c>
      <c r="I39" s="145">
        <f>VLOOKUP(C39,'6.Fondo Cultura por habitante'!$C$5:$G$21,5,0)</f>
        <v>82732.331769023775</v>
      </c>
      <c r="J39" s="177">
        <f t="shared" si="1"/>
        <v>258917.88289187371</v>
      </c>
      <c r="K39" s="178">
        <f t="shared" si="3"/>
        <v>258918</v>
      </c>
      <c r="L39" s="178">
        <f t="shared" si="2"/>
        <v>258918</v>
      </c>
      <c r="M39" s="178">
        <v>0</v>
      </c>
      <c r="N39" s="185"/>
    </row>
    <row r="40" spans="1:14" s="128" customFormat="1" x14ac:dyDescent="0.25">
      <c r="A40" s="186" t="s">
        <v>121</v>
      </c>
      <c r="B40" s="187"/>
      <c r="C40" s="188"/>
      <c r="D40" s="147">
        <f>SUM(D23:D39)</f>
        <v>2944859.5999999987</v>
      </c>
      <c r="E40" s="147">
        <f>SUM(E23:E39)</f>
        <v>1104322.3500000001</v>
      </c>
      <c r="F40" s="180">
        <f t="shared" ref="F40:I40" si="4">SUM(F23:F39)</f>
        <v>736214.90000000026</v>
      </c>
      <c r="G40" s="180">
        <f t="shared" si="4"/>
        <v>184053.72500000003</v>
      </c>
      <c r="H40" s="180">
        <f t="shared" si="4"/>
        <v>184053.72499999998</v>
      </c>
      <c r="I40" s="180">
        <f t="shared" si="4"/>
        <v>2208644.6999999993</v>
      </c>
      <c r="J40" s="178">
        <f>SUM(J23:J39)</f>
        <v>7362149</v>
      </c>
      <c r="K40" s="182">
        <f>SUM(K23:K39)</f>
        <v>7362149</v>
      </c>
      <c r="L40" s="182">
        <f t="shared" ref="L40" si="5">SUM(L23:L39)</f>
        <v>7362149</v>
      </c>
      <c r="M40" s="178">
        <v>0</v>
      </c>
      <c r="N40" s="185"/>
    </row>
    <row r="41" spans="1:14" x14ac:dyDescent="0.25">
      <c r="K41" s="181">
        <f>+D19-K40</f>
        <v>0</v>
      </c>
      <c r="M41" s="183">
        <f>SUM(L40:M40)</f>
        <v>7362149</v>
      </c>
    </row>
  </sheetData>
  <mergeCells count="1">
    <mergeCell ref="A40:C40"/>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A3B7B-28CB-4ADA-9053-8B565C58A167}">
  <dimension ref="A2:S33"/>
  <sheetViews>
    <sheetView zoomScaleNormal="100" workbookViewId="0">
      <selection activeCell="A2" sqref="A2"/>
    </sheetView>
  </sheetViews>
  <sheetFormatPr baseColWidth="10" defaultColWidth="9.140625" defaultRowHeight="10.5" x14ac:dyDescent="0.25"/>
  <cols>
    <col min="1" max="1" width="26" style="10" customWidth="1"/>
    <col min="2" max="2" width="15.85546875" style="10" bestFit="1" customWidth="1"/>
    <col min="3" max="3" width="22.5703125" style="10" bestFit="1" customWidth="1"/>
    <col min="4" max="4" width="15.85546875" style="10" bestFit="1" customWidth="1"/>
    <col min="5" max="5" width="22.5703125" style="10" bestFit="1" customWidth="1"/>
    <col min="6" max="6" width="15.85546875" style="10" bestFit="1" customWidth="1"/>
    <col min="7" max="7" width="22.5703125" style="10" bestFit="1" customWidth="1"/>
    <col min="8" max="8" width="15.85546875" style="10" bestFit="1" customWidth="1"/>
    <col min="9" max="9" width="22.5703125" style="10" bestFit="1" customWidth="1"/>
    <col min="10" max="10" width="15.85546875" style="10" bestFit="1" customWidth="1"/>
    <col min="11" max="11" width="22.5703125" style="10" bestFit="1" customWidth="1"/>
    <col min="12" max="12" width="15.85546875" style="10" bestFit="1" customWidth="1"/>
    <col min="13" max="13" width="22.5703125" style="10" bestFit="1" customWidth="1"/>
    <col min="14" max="14" width="15.85546875" style="10" bestFit="1" customWidth="1"/>
    <col min="15" max="15" width="22.5703125" style="10" bestFit="1" customWidth="1"/>
    <col min="16" max="16" width="15.85546875" style="10" bestFit="1" customWidth="1"/>
    <col min="17" max="17" width="22.5703125" style="10" bestFit="1" customWidth="1"/>
    <col min="18" max="18" width="15.85546875" style="10" bestFit="1" customWidth="1"/>
    <col min="19" max="19" width="22.5703125" style="10" bestFit="1" customWidth="1"/>
    <col min="20" max="16384" width="9.140625" style="10"/>
  </cols>
  <sheetData>
    <row r="2" spans="1:19" ht="15" customHeight="1" x14ac:dyDescent="0.25">
      <c r="A2" s="69" t="s">
        <v>150</v>
      </c>
    </row>
    <row r="3" spans="1:19" ht="11.25" customHeight="1" x14ac:dyDescent="0.25">
      <c r="A3" s="70"/>
    </row>
    <row r="4" spans="1:19" ht="33.75" customHeight="1" x14ac:dyDescent="0.25">
      <c r="A4" s="60" t="s">
        <v>93</v>
      </c>
      <c r="B4" s="71" t="s">
        <v>71</v>
      </c>
      <c r="C4" s="23"/>
      <c r="D4" s="24" t="s">
        <v>94</v>
      </c>
      <c r="E4" s="23"/>
      <c r="F4" s="71" t="s">
        <v>102</v>
      </c>
      <c r="G4" s="23"/>
      <c r="H4" s="71" t="s">
        <v>103</v>
      </c>
      <c r="I4" s="23"/>
      <c r="J4" s="71" t="s">
        <v>104</v>
      </c>
      <c r="K4" s="23"/>
      <c r="L4" s="72" t="s">
        <v>105</v>
      </c>
      <c r="M4" s="73"/>
      <c r="N4" s="72" t="s">
        <v>151</v>
      </c>
      <c r="O4" s="73"/>
      <c r="P4" s="74" t="s">
        <v>152</v>
      </c>
      <c r="Q4" s="13"/>
      <c r="R4" s="75" t="s">
        <v>153</v>
      </c>
      <c r="S4" s="76"/>
    </row>
    <row r="5" spans="1:19" ht="11.25" x14ac:dyDescent="0.25">
      <c r="A5" s="77"/>
      <c r="B5" s="78" t="s">
        <v>74</v>
      </c>
      <c r="C5" s="15" t="s">
        <v>106</v>
      </c>
      <c r="D5" s="78" t="s">
        <v>74</v>
      </c>
      <c r="E5" s="15" t="s">
        <v>106</v>
      </c>
      <c r="F5" s="78" t="s">
        <v>74</v>
      </c>
      <c r="G5" s="15" t="s">
        <v>106</v>
      </c>
      <c r="H5" s="78" t="s">
        <v>74</v>
      </c>
      <c r="I5" s="15" t="s">
        <v>106</v>
      </c>
      <c r="J5" s="78" t="s">
        <v>74</v>
      </c>
      <c r="K5" s="15" t="s">
        <v>106</v>
      </c>
      <c r="L5" s="78" t="s">
        <v>74</v>
      </c>
      <c r="M5" s="15" t="s">
        <v>106</v>
      </c>
      <c r="N5" s="78" t="s">
        <v>74</v>
      </c>
      <c r="O5" s="15" t="s">
        <v>106</v>
      </c>
      <c r="P5" s="78" t="s">
        <v>74</v>
      </c>
      <c r="Q5" s="15" t="s">
        <v>106</v>
      </c>
      <c r="R5" s="78" t="s">
        <v>74</v>
      </c>
      <c r="S5" s="15" t="s">
        <v>106</v>
      </c>
    </row>
    <row r="6" spans="1:19" ht="14.25" customHeight="1" x14ac:dyDescent="0.25">
      <c r="A6" s="69" t="s">
        <v>91</v>
      </c>
      <c r="B6" s="79">
        <f t="shared" ref="B6:S6" si="0">SUM(B7:B23)</f>
        <v>891</v>
      </c>
      <c r="C6" s="79">
        <f t="shared" si="0"/>
        <v>4787544828</v>
      </c>
      <c r="D6" s="80">
        <f t="shared" si="0"/>
        <v>102</v>
      </c>
      <c r="E6" s="80">
        <f t="shared" si="0"/>
        <v>391455075</v>
      </c>
      <c r="F6" s="80">
        <f t="shared" si="0"/>
        <v>21</v>
      </c>
      <c r="G6" s="80">
        <f t="shared" si="0"/>
        <v>217544219</v>
      </c>
      <c r="H6" s="80">
        <f t="shared" si="0"/>
        <v>164</v>
      </c>
      <c r="I6" s="80">
        <f t="shared" si="0"/>
        <v>669999933</v>
      </c>
      <c r="J6" s="80">
        <f t="shared" si="0"/>
        <v>211</v>
      </c>
      <c r="K6" s="80">
        <f t="shared" si="0"/>
        <v>934369838</v>
      </c>
      <c r="L6" s="80">
        <f t="shared" si="0"/>
        <v>199</v>
      </c>
      <c r="M6" s="80">
        <f t="shared" si="0"/>
        <v>2124812299</v>
      </c>
      <c r="N6" s="80">
        <f t="shared" si="0"/>
        <v>142</v>
      </c>
      <c r="O6" s="80">
        <f t="shared" si="0"/>
        <v>239288353</v>
      </c>
      <c r="P6" s="80">
        <f>SUM(P7:P23)</f>
        <v>48</v>
      </c>
      <c r="Q6" s="80">
        <f t="shared" si="0"/>
        <v>134685267</v>
      </c>
      <c r="R6" s="80">
        <f t="shared" si="0"/>
        <v>4</v>
      </c>
      <c r="S6" s="80">
        <f t="shared" si="0"/>
        <v>75389844</v>
      </c>
    </row>
    <row r="7" spans="1:19" x14ac:dyDescent="0.25">
      <c r="A7" s="70" t="s">
        <v>66</v>
      </c>
      <c r="B7" s="79">
        <f>SUM(D7+F7+H7+J7+L7+N7+P7+R7)</f>
        <v>26</v>
      </c>
      <c r="C7" s="79">
        <f>SUM(E7+G7+I7+K7+M7+O7+Q7+S7)</f>
        <v>82540231</v>
      </c>
      <c r="D7" s="81">
        <v>2</v>
      </c>
      <c r="E7" s="81">
        <v>5300528</v>
      </c>
      <c r="F7" s="81">
        <v>0</v>
      </c>
      <c r="G7" s="81">
        <v>0</v>
      </c>
      <c r="H7" s="81">
        <v>5</v>
      </c>
      <c r="I7" s="81">
        <v>15555554</v>
      </c>
      <c r="J7" s="81">
        <v>10</v>
      </c>
      <c r="K7" s="81">
        <v>22796486</v>
      </c>
      <c r="L7" s="81">
        <v>4</v>
      </c>
      <c r="M7" s="81">
        <v>29627828</v>
      </c>
      <c r="N7" s="81">
        <v>4</v>
      </c>
      <c r="O7" s="81">
        <v>6148726</v>
      </c>
      <c r="P7" s="81">
        <v>1</v>
      </c>
      <c r="Q7" s="81">
        <v>3111109</v>
      </c>
      <c r="R7" s="81">
        <v>0</v>
      </c>
      <c r="S7" s="81">
        <v>0</v>
      </c>
    </row>
    <row r="8" spans="1:19" x14ac:dyDescent="0.25">
      <c r="A8" s="70" t="s">
        <v>56</v>
      </c>
      <c r="B8" s="79">
        <f t="shared" ref="B8:C23" si="1">SUM(D8+F8+H8+J8+L8+N8+P8+R8)</f>
        <v>5</v>
      </c>
      <c r="C8" s="79">
        <f t="shared" si="1"/>
        <v>80252738</v>
      </c>
      <c r="D8" s="81">
        <v>1</v>
      </c>
      <c r="E8" s="81">
        <v>2000000</v>
      </c>
      <c r="F8" s="81">
        <v>0</v>
      </c>
      <c r="G8" s="81">
        <v>0</v>
      </c>
      <c r="H8" s="81">
        <v>1</v>
      </c>
      <c r="I8" s="81">
        <v>3333333</v>
      </c>
      <c r="J8" s="81">
        <v>1</v>
      </c>
      <c r="K8" s="81">
        <v>10427750</v>
      </c>
      <c r="L8" s="81">
        <v>2</v>
      </c>
      <c r="M8" s="81">
        <v>64491655</v>
      </c>
      <c r="N8" s="81">
        <v>0</v>
      </c>
      <c r="O8" s="81">
        <v>0</v>
      </c>
      <c r="P8" s="81">
        <v>0</v>
      </c>
      <c r="Q8" s="81">
        <v>0</v>
      </c>
      <c r="R8" s="81">
        <v>0</v>
      </c>
      <c r="S8" s="81">
        <v>0</v>
      </c>
    </row>
    <row r="9" spans="1:19" x14ac:dyDescent="0.25">
      <c r="A9" s="70" t="s">
        <v>60</v>
      </c>
      <c r="B9" s="79">
        <f t="shared" si="1"/>
        <v>4</v>
      </c>
      <c r="C9" s="79">
        <f t="shared" si="1"/>
        <v>33822157</v>
      </c>
      <c r="D9" s="81">
        <v>0</v>
      </c>
      <c r="E9" s="81">
        <v>0</v>
      </c>
      <c r="F9" s="81">
        <v>0</v>
      </c>
      <c r="G9" s="81">
        <v>0</v>
      </c>
      <c r="H9" s="81">
        <v>0</v>
      </c>
      <c r="I9" s="81">
        <v>0</v>
      </c>
      <c r="J9" s="81">
        <v>1</v>
      </c>
      <c r="K9" s="81">
        <v>5363748</v>
      </c>
      <c r="L9" s="81">
        <v>3</v>
      </c>
      <c r="M9" s="81">
        <v>28458409</v>
      </c>
      <c r="N9" s="81">
        <v>0</v>
      </c>
      <c r="O9" s="81">
        <v>0</v>
      </c>
      <c r="P9" s="81">
        <v>0</v>
      </c>
      <c r="Q9" s="81">
        <v>0</v>
      </c>
      <c r="R9" s="81">
        <v>0</v>
      </c>
      <c r="S9" s="81">
        <v>0</v>
      </c>
    </row>
    <row r="10" spans="1:19" x14ac:dyDescent="0.25">
      <c r="A10" s="70" t="s">
        <v>65</v>
      </c>
      <c r="B10" s="79">
        <f t="shared" si="1"/>
        <v>9</v>
      </c>
      <c r="C10" s="79">
        <f t="shared" si="1"/>
        <v>127212734</v>
      </c>
      <c r="D10" s="81">
        <v>1</v>
      </c>
      <c r="E10" s="81">
        <v>770000</v>
      </c>
      <c r="F10" s="81">
        <v>1</v>
      </c>
      <c r="G10" s="81">
        <v>6105888</v>
      </c>
      <c r="H10" s="81">
        <v>0</v>
      </c>
      <c r="I10" s="81">
        <v>0</v>
      </c>
      <c r="J10" s="81">
        <v>1</v>
      </c>
      <c r="K10" s="81">
        <v>37557005</v>
      </c>
      <c r="L10" s="81">
        <v>6</v>
      </c>
      <c r="M10" s="81">
        <v>82779841</v>
      </c>
      <c r="N10" s="81">
        <v>0</v>
      </c>
      <c r="O10" s="81">
        <v>0</v>
      </c>
      <c r="P10" s="81">
        <v>0</v>
      </c>
      <c r="Q10" s="81">
        <v>0</v>
      </c>
      <c r="R10" s="81">
        <v>0</v>
      </c>
      <c r="S10" s="81">
        <v>0</v>
      </c>
    </row>
    <row r="11" spans="1:19" x14ac:dyDescent="0.25">
      <c r="A11" s="70" t="s">
        <v>61</v>
      </c>
      <c r="B11" s="79">
        <f t="shared" si="1"/>
        <v>31</v>
      </c>
      <c r="C11" s="79">
        <f t="shared" si="1"/>
        <v>145342073</v>
      </c>
      <c r="D11" s="81">
        <v>5</v>
      </c>
      <c r="E11" s="81">
        <v>14768200</v>
      </c>
      <c r="F11" s="81">
        <v>1</v>
      </c>
      <c r="G11" s="81">
        <v>8092771</v>
      </c>
      <c r="H11" s="81">
        <v>7</v>
      </c>
      <c r="I11" s="81">
        <v>26666664</v>
      </c>
      <c r="J11" s="81">
        <v>5</v>
      </c>
      <c r="K11" s="81">
        <v>19777361</v>
      </c>
      <c r="L11" s="81">
        <v>6</v>
      </c>
      <c r="M11" s="81">
        <v>58043690</v>
      </c>
      <c r="N11" s="81">
        <v>4</v>
      </c>
      <c r="O11" s="81">
        <v>7089387</v>
      </c>
      <c r="P11" s="81">
        <v>3</v>
      </c>
      <c r="Q11" s="81">
        <v>10904000</v>
      </c>
      <c r="R11" s="81">
        <v>0</v>
      </c>
      <c r="S11" s="81">
        <v>0</v>
      </c>
    </row>
    <row r="12" spans="1:19" x14ac:dyDescent="0.25">
      <c r="A12" s="70" t="s">
        <v>62</v>
      </c>
      <c r="B12" s="79">
        <f t="shared" si="1"/>
        <v>175</v>
      </c>
      <c r="C12" s="79">
        <f t="shared" si="1"/>
        <v>897020299</v>
      </c>
      <c r="D12" s="81">
        <v>15</v>
      </c>
      <c r="E12" s="81">
        <v>58870302</v>
      </c>
      <c r="F12" s="81">
        <v>2</v>
      </c>
      <c r="G12" s="81">
        <v>17758868</v>
      </c>
      <c r="H12" s="81">
        <v>34</v>
      </c>
      <c r="I12" s="81">
        <v>128888876</v>
      </c>
      <c r="J12" s="81">
        <v>66</v>
      </c>
      <c r="K12" s="81">
        <v>258886670</v>
      </c>
      <c r="L12" s="81">
        <v>33</v>
      </c>
      <c r="M12" s="81">
        <v>386405577</v>
      </c>
      <c r="N12" s="81">
        <v>19</v>
      </c>
      <c r="O12" s="81">
        <v>26861119</v>
      </c>
      <c r="P12" s="81">
        <v>6</v>
      </c>
      <c r="Q12" s="81">
        <v>19348887</v>
      </c>
      <c r="R12" s="81">
        <v>0</v>
      </c>
      <c r="S12" s="81">
        <v>0</v>
      </c>
    </row>
    <row r="13" spans="1:19" x14ac:dyDescent="0.25">
      <c r="A13" s="70" t="s">
        <v>59</v>
      </c>
      <c r="B13" s="79">
        <f t="shared" si="1"/>
        <v>412</v>
      </c>
      <c r="C13" s="79">
        <f t="shared" si="1"/>
        <v>1947891718</v>
      </c>
      <c r="D13" s="81">
        <v>55</v>
      </c>
      <c r="E13" s="81">
        <v>209405512</v>
      </c>
      <c r="F13" s="81">
        <v>8</v>
      </c>
      <c r="G13" s="81">
        <v>69636033</v>
      </c>
      <c r="H13" s="81">
        <v>61</v>
      </c>
      <c r="I13" s="81">
        <v>292222193</v>
      </c>
      <c r="J13" s="81">
        <v>90</v>
      </c>
      <c r="K13" s="81">
        <v>387377396</v>
      </c>
      <c r="L13" s="81">
        <v>61</v>
      </c>
      <c r="M13" s="81">
        <v>681127632</v>
      </c>
      <c r="N13" s="81">
        <v>102</v>
      </c>
      <c r="O13" s="81">
        <v>175855603</v>
      </c>
      <c r="P13" s="81">
        <v>32</v>
      </c>
      <c r="Q13" s="81">
        <v>81691915</v>
      </c>
      <c r="R13" s="81">
        <v>3</v>
      </c>
      <c r="S13" s="81">
        <v>50575434</v>
      </c>
    </row>
    <row r="14" spans="1:19" x14ac:dyDescent="0.25">
      <c r="A14" s="70" t="s">
        <v>63</v>
      </c>
      <c r="B14" s="79">
        <f t="shared" si="1"/>
        <v>21</v>
      </c>
      <c r="C14" s="79">
        <f t="shared" si="1"/>
        <v>111736985</v>
      </c>
      <c r="D14" s="81">
        <v>2</v>
      </c>
      <c r="E14" s="81">
        <v>3540424</v>
      </c>
      <c r="F14" s="81">
        <v>1</v>
      </c>
      <c r="G14" s="81">
        <v>17284986</v>
      </c>
      <c r="H14" s="81">
        <v>8</v>
      </c>
      <c r="I14" s="81">
        <v>28888886</v>
      </c>
      <c r="J14" s="81">
        <v>2</v>
      </c>
      <c r="K14" s="81">
        <v>8449958</v>
      </c>
      <c r="L14" s="81">
        <v>7</v>
      </c>
      <c r="M14" s="81">
        <v>52713084</v>
      </c>
      <c r="N14" s="81">
        <v>1</v>
      </c>
      <c r="O14" s="81">
        <v>859647</v>
      </c>
      <c r="P14" s="81">
        <v>0</v>
      </c>
      <c r="Q14" s="81">
        <v>0</v>
      </c>
      <c r="R14" s="81">
        <v>0</v>
      </c>
      <c r="S14" s="81">
        <v>0</v>
      </c>
    </row>
    <row r="15" spans="1:19" x14ac:dyDescent="0.25">
      <c r="A15" s="70" t="s">
        <v>55</v>
      </c>
      <c r="B15" s="79">
        <f t="shared" si="1"/>
        <v>22</v>
      </c>
      <c r="C15" s="79">
        <f t="shared" si="1"/>
        <v>172370909</v>
      </c>
      <c r="D15" s="81">
        <v>1</v>
      </c>
      <c r="E15" s="81">
        <v>1591681</v>
      </c>
      <c r="F15" s="81">
        <v>1</v>
      </c>
      <c r="G15" s="81">
        <v>7880084</v>
      </c>
      <c r="H15" s="81">
        <v>6</v>
      </c>
      <c r="I15" s="81">
        <v>24444442</v>
      </c>
      <c r="J15" s="81">
        <v>2</v>
      </c>
      <c r="K15" s="81">
        <v>10376518</v>
      </c>
      <c r="L15" s="81">
        <v>10</v>
      </c>
      <c r="M15" s="81">
        <v>99619330</v>
      </c>
      <c r="N15" s="81">
        <v>0</v>
      </c>
      <c r="O15" s="81">
        <v>0</v>
      </c>
      <c r="P15" s="81">
        <v>1</v>
      </c>
      <c r="Q15" s="81">
        <v>3644444</v>
      </c>
      <c r="R15" s="81">
        <v>1</v>
      </c>
      <c r="S15" s="81">
        <v>24814410</v>
      </c>
    </row>
    <row r="16" spans="1:19" x14ac:dyDescent="0.25">
      <c r="A16" s="70" t="s">
        <v>85</v>
      </c>
      <c r="B16" s="79">
        <f t="shared" si="1"/>
        <v>10</v>
      </c>
      <c r="C16" s="79">
        <f t="shared" si="1"/>
        <v>74388350</v>
      </c>
      <c r="D16" s="81">
        <v>1</v>
      </c>
      <c r="E16" s="81">
        <v>1962000</v>
      </c>
      <c r="F16" s="81">
        <v>0</v>
      </c>
      <c r="G16" s="81">
        <v>0</v>
      </c>
      <c r="H16" s="81">
        <v>0</v>
      </c>
      <c r="I16" s="81">
        <v>0</v>
      </c>
      <c r="J16" s="81">
        <v>1</v>
      </c>
      <c r="K16" s="81">
        <v>4882509</v>
      </c>
      <c r="L16" s="81">
        <v>8</v>
      </c>
      <c r="M16" s="81">
        <v>67543841</v>
      </c>
      <c r="N16" s="81">
        <v>0</v>
      </c>
      <c r="O16" s="81">
        <v>0</v>
      </c>
      <c r="P16" s="81">
        <v>0</v>
      </c>
      <c r="Q16" s="81">
        <v>0</v>
      </c>
      <c r="R16" s="81">
        <v>0</v>
      </c>
      <c r="S16" s="81">
        <v>0</v>
      </c>
    </row>
    <row r="17" spans="1:19" x14ac:dyDescent="0.25">
      <c r="A17" s="70" t="s">
        <v>87</v>
      </c>
      <c r="B17" s="79">
        <f t="shared" si="1"/>
        <v>40</v>
      </c>
      <c r="C17" s="79">
        <f t="shared" si="1"/>
        <v>269459742</v>
      </c>
      <c r="D17" s="81">
        <v>5</v>
      </c>
      <c r="E17" s="81">
        <v>21828196</v>
      </c>
      <c r="F17" s="81">
        <v>2</v>
      </c>
      <c r="G17" s="81">
        <v>29807578</v>
      </c>
      <c r="H17" s="81">
        <v>7</v>
      </c>
      <c r="I17" s="81">
        <v>25555553</v>
      </c>
      <c r="J17" s="81">
        <v>14</v>
      </c>
      <c r="K17" s="81">
        <v>72956550</v>
      </c>
      <c r="L17" s="81">
        <v>10</v>
      </c>
      <c r="M17" s="81">
        <v>115328332</v>
      </c>
      <c r="N17" s="81">
        <v>2</v>
      </c>
      <c r="O17" s="81">
        <v>3983533</v>
      </c>
      <c r="P17" s="81">
        <v>0</v>
      </c>
      <c r="Q17" s="81">
        <v>0</v>
      </c>
      <c r="R17" s="81">
        <v>0</v>
      </c>
      <c r="S17" s="81">
        <v>0</v>
      </c>
    </row>
    <row r="18" spans="1:19" x14ac:dyDescent="0.25">
      <c r="A18" s="70" t="s">
        <v>88</v>
      </c>
      <c r="B18" s="79">
        <f t="shared" si="1"/>
        <v>29</v>
      </c>
      <c r="C18" s="79">
        <f t="shared" si="1"/>
        <v>174242533</v>
      </c>
      <c r="D18" s="81">
        <v>4</v>
      </c>
      <c r="E18" s="81">
        <v>14470000</v>
      </c>
      <c r="F18" s="81">
        <v>2</v>
      </c>
      <c r="G18" s="81">
        <v>23095032</v>
      </c>
      <c r="H18" s="81">
        <v>10</v>
      </c>
      <c r="I18" s="81">
        <v>36666663</v>
      </c>
      <c r="J18" s="81">
        <v>2</v>
      </c>
      <c r="K18" s="81">
        <v>7112689</v>
      </c>
      <c r="L18" s="81">
        <v>8</v>
      </c>
      <c r="M18" s="81">
        <v>83930426</v>
      </c>
      <c r="N18" s="81">
        <v>1</v>
      </c>
      <c r="O18" s="81">
        <v>1193461</v>
      </c>
      <c r="P18" s="81">
        <v>2</v>
      </c>
      <c r="Q18" s="81">
        <v>7774262</v>
      </c>
      <c r="R18" s="81">
        <v>0</v>
      </c>
      <c r="S18" s="81">
        <v>0</v>
      </c>
    </row>
    <row r="19" spans="1:19" x14ac:dyDescent="0.25">
      <c r="A19" s="70" t="s">
        <v>107</v>
      </c>
      <c r="B19" s="79">
        <f t="shared" si="1"/>
        <v>37</v>
      </c>
      <c r="C19" s="79">
        <f t="shared" si="1"/>
        <v>235625463</v>
      </c>
      <c r="D19" s="81">
        <v>5</v>
      </c>
      <c r="E19" s="81">
        <v>14465826</v>
      </c>
      <c r="F19" s="81">
        <v>2</v>
      </c>
      <c r="G19" s="81">
        <v>28534400</v>
      </c>
      <c r="H19" s="81">
        <v>8</v>
      </c>
      <c r="I19" s="81">
        <v>27777775</v>
      </c>
      <c r="J19" s="81">
        <v>6</v>
      </c>
      <c r="K19" s="81">
        <v>27422611</v>
      </c>
      <c r="L19" s="81">
        <v>13</v>
      </c>
      <c r="M19" s="81">
        <v>131808508</v>
      </c>
      <c r="N19" s="81">
        <v>2</v>
      </c>
      <c r="O19" s="81">
        <v>1616343</v>
      </c>
      <c r="P19" s="81">
        <v>1</v>
      </c>
      <c r="Q19" s="81">
        <v>4000000</v>
      </c>
      <c r="R19" s="81">
        <v>0</v>
      </c>
      <c r="S19" s="81">
        <v>0</v>
      </c>
    </row>
    <row r="20" spans="1:19" x14ac:dyDescent="0.25">
      <c r="A20" s="70" t="s">
        <v>64</v>
      </c>
      <c r="B20" s="79">
        <f t="shared" si="1"/>
        <v>29</v>
      </c>
      <c r="C20" s="79">
        <f t="shared" si="1"/>
        <v>183649107</v>
      </c>
      <c r="D20" s="81">
        <v>2</v>
      </c>
      <c r="E20" s="81">
        <v>20397671</v>
      </c>
      <c r="F20" s="81">
        <v>1</v>
      </c>
      <c r="G20" s="81">
        <v>9348579</v>
      </c>
      <c r="H20" s="81">
        <v>5</v>
      </c>
      <c r="I20" s="81">
        <v>18888887</v>
      </c>
      <c r="J20" s="81">
        <v>5</v>
      </c>
      <c r="K20" s="81">
        <v>26146594</v>
      </c>
      <c r="L20" s="81">
        <v>12</v>
      </c>
      <c r="M20" s="81">
        <v>97539348</v>
      </c>
      <c r="N20" s="81">
        <v>4</v>
      </c>
      <c r="O20" s="81">
        <v>11328028</v>
      </c>
      <c r="P20" s="81">
        <v>0</v>
      </c>
      <c r="Q20" s="81">
        <v>0</v>
      </c>
      <c r="R20" s="81">
        <v>0</v>
      </c>
      <c r="S20" s="81">
        <v>0</v>
      </c>
    </row>
    <row r="21" spans="1:19" x14ac:dyDescent="0.25">
      <c r="A21" s="70" t="s">
        <v>68</v>
      </c>
      <c r="B21" s="79">
        <f t="shared" si="1"/>
        <v>11</v>
      </c>
      <c r="C21" s="79">
        <f t="shared" si="1"/>
        <v>87346334</v>
      </c>
      <c r="D21" s="81">
        <v>1</v>
      </c>
      <c r="E21" s="81">
        <v>1818000</v>
      </c>
      <c r="F21" s="81">
        <v>0</v>
      </c>
      <c r="G21" s="81">
        <v>0</v>
      </c>
      <c r="H21" s="81">
        <v>1</v>
      </c>
      <c r="I21" s="81">
        <v>2222222</v>
      </c>
      <c r="J21" s="81">
        <v>0</v>
      </c>
      <c r="K21" s="81">
        <v>0</v>
      </c>
      <c r="L21" s="81">
        <v>9</v>
      </c>
      <c r="M21" s="81">
        <v>83306112</v>
      </c>
      <c r="N21" s="81">
        <v>0</v>
      </c>
      <c r="O21" s="81">
        <v>0</v>
      </c>
      <c r="P21" s="81">
        <v>0</v>
      </c>
      <c r="Q21" s="81">
        <v>0</v>
      </c>
      <c r="R21" s="81">
        <v>0</v>
      </c>
      <c r="S21" s="81">
        <v>0</v>
      </c>
    </row>
    <row r="22" spans="1:19" x14ac:dyDescent="0.25">
      <c r="A22" s="70" t="s">
        <v>67</v>
      </c>
      <c r="B22" s="79">
        <f t="shared" si="1"/>
        <v>16</v>
      </c>
      <c r="C22" s="79">
        <f t="shared" si="1"/>
        <v>105463163</v>
      </c>
      <c r="D22" s="81">
        <v>0</v>
      </c>
      <c r="E22" s="81">
        <v>0</v>
      </c>
      <c r="F22" s="81">
        <v>0</v>
      </c>
      <c r="G22" s="81">
        <v>0</v>
      </c>
      <c r="H22" s="81">
        <v>5</v>
      </c>
      <c r="I22" s="81">
        <v>16666665</v>
      </c>
      <c r="J22" s="81">
        <v>3</v>
      </c>
      <c r="K22" s="81">
        <v>25869609</v>
      </c>
      <c r="L22" s="81">
        <v>7</v>
      </c>
      <c r="M22" s="81">
        <v>62088686</v>
      </c>
      <c r="N22" s="81">
        <v>1</v>
      </c>
      <c r="O22" s="81">
        <v>838203</v>
      </c>
      <c r="P22" s="81">
        <v>0</v>
      </c>
      <c r="Q22" s="81">
        <v>0</v>
      </c>
      <c r="R22" s="81">
        <v>0</v>
      </c>
      <c r="S22" s="81">
        <v>0</v>
      </c>
    </row>
    <row r="23" spans="1:19" ht="11.25" x14ac:dyDescent="0.25">
      <c r="A23" s="70" t="s">
        <v>154</v>
      </c>
      <c r="B23" s="79">
        <f t="shared" si="1"/>
        <v>14</v>
      </c>
      <c r="C23" s="79">
        <f t="shared" si="1"/>
        <v>59180292</v>
      </c>
      <c r="D23" s="81">
        <v>2</v>
      </c>
      <c r="E23" s="81">
        <v>20266735</v>
      </c>
      <c r="F23" s="81">
        <v>0</v>
      </c>
      <c r="G23" s="81">
        <v>0</v>
      </c>
      <c r="H23" s="81">
        <v>6</v>
      </c>
      <c r="I23" s="81">
        <v>22222220</v>
      </c>
      <c r="J23" s="81">
        <v>2</v>
      </c>
      <c r="K23" s="81">
        <v>8966384</v>
      </c>
      <c r="L23" s="81">
        <v>0</v>
      </c>
      <c r="M23" s="81">
        <v>0</v>
      </c>
      <c r="N23" s="81">
        <v>2</v>
      </c>
      <c r="O23" s="81">
        <v>3514303</v>
      </c>
      <c r="P23" s="81">
        <v>2</v>
      </c>
      <c r="Q23" s="81">
        <v>4210650</v>
      </c>
      <c r="R23" s="81">
        <v>0</v>
      </c>
      <c r="S23" s="81">
        <v>0</v>
      </c>
    </row>
    <row r="24" spans="1:19" ht="12.75" customHeight="1" x14ac:dyDescent="0.25">
      <c r="A24" s="70"/>
      <c r="B24" s="123">
        <f>SUM(B7:B22)</f>
        <v>877</v>
      </c>
      <c r="C24" s="123">
        <f>SUM(C7:C22)</f>
        <v>4728364536</v>
      </c>
    </row>
    <row r="25" spans="1:19" ht="13.5" customHeight="1" x14ac:dyDescent="0.25">
      <c r="A25" s="82" t="s">
        <v>155</v>
      </c>
      <c r="B25" s="82"/>
      <c r="C25" s="82"/>
      <c r="D25" s="82"/>
      <c r="E25" s="82"/>
      <c r="F25" s="82"/>
      <c r="G25" s="82"/>
      <c r="H25" s="82"/>
      <c r="I25" s="82"/>
      <c r="J25" s="82"/>
      <c r="K25" s="82"/>
      <c r="L25" s="82"/>
      <c r="M25" s="82"/>
      <c r="N25" s="82"/>
      <c r="O25" s="82"/>
      <c r="P25" s="82"/>
      <c r="Q25" s="82"/>
    </row>
    <row r="26" spans="1:19" ht="13.5" customHeight="1" x14ac:dyDescent="0.25">
      <c r="A26" s="82" t="s">
        <v>156</v>
      </c>
      <c r="B26" s="83"/>
      <c r="C26" s="83"/>
      <c r="D26" s="83"/>
      <c r="E26" s="83"/>
      <c r="F26" s="83"/>
      <c r="G26" s="83"/>
      <c r="H26" s="83"/>
      <c r="I26" s="83"/>
      <c r="J26" s="83"/>
      <c r="K26" s="83"/>
      <c r="L26" s="83"/>
      <c r="M26" s="83"/>
      <c r="N26" s="83"/>
      <c r="O26" s="83"/>
      <c r="P26" s="83"/>
      <c r="Q26" s="83"/>
    </row>
    <row r="27" spans="1:19" ht="13.5" customHeight="1" x14ac:dyDescent="0.25">
      <c r="A27" s="84" t="s">
        <v>157</v>
      </c>
      <c r="B27" s="83"/>
      <c r="C27" s="83"/>
      <c r="D27" s="83"/>
      <c r="E27" s="83"/>
      <c r="F27" s="83"/>
      <c r="G27" s="83"/>
      <c r="H27" s="83"/>
      <c r="I27" s="83"/>
      <c r="J27" s="83"/>
      <c r="K27" s="83"/>
      <c r="L27" s="83"/>
      <c r="M27" s="83"/>
      <c r="N27" s="83"/>
      <c r="O27" s="83"/>
      <c r="P27" s="83"/>
      <c r="Q27" s="83"/>
    </row>
    <row r="28" spans="1:19" ht="13.5" customHeight="1" x14ac:dyDescent="0.25">
      <c r="A28" s="82" t="s">
        <v>158</v>
      </c>
      <c r="B28" s="83"/>
      <c r="C28" s="83"/>
      <c r="D28" s="83"/>
      <c r="E28" s="83"/>
      <c r="F28" s="83"/>
      <c r="G28" s="83"/>
      <c r="H28" s="83"/>
      <c r="I28" s="83"/>
      <c r="J28" s="83"/>
      <c r="K28" s="83"/>
      <c r="L28" s="83"/>
      <c r="M28" s="83"/>
      <c r="N28" s="83"/>
      <c r="O28" s="83"/>
      <c r="P28" s="83"/>
      <c r="Q28" s="83"/>
    </row>
    <row r="29" spans="1:19" ht="13.5" customHeight="1" x14ac:dyDescent="0.25">
      <c r="A29" s="82" t="s">
        <v>159</v>
      </c>
      <c r="B29" s="82"/>
      <c r="C29" s="82"/>
      <c r="D29" s="82"/>
      <c r="E29" s="82"/>
      <c r="F29" s="82"/>
      <c r="G29" s="82"/>
      <c r="H29" s="82"/>
      <c r="I29" s="82"/>
      <c r="J29" s="82"/>
      <c r="K29" s="82"/>
      <c r="L29" s="82"/>
      <c r="M29" s="82"/>
      <c r="N29" s="82"/>
      <c r="O29" s="82"/>
      <c r="P29" s="82"/>
      <c r="Q29" s="82"/>
    </row>
    <row r="30" spans="1:19" ht="13.5" customHeight="1" x14ac:dyDescent="0.25">
      <c r="A30" s="85" t="s">
        <v>160</v>
      </c>
      <c r="B30" s="21"/>
      <c r="C30" s="21"/>
      <c r="D30" s="21"/>
      <c r="E30" s="21"/>
      <c r="F30" s="21"/>
      <c r="G30" s="21"/>
      <c r="H30" s="21"/>
      <c r="I30" s="21"/>
      <c r="J30" s="21"/>
      <c r="K30" s="21"/>
      <c r="L30" s="21"/>
      <c r="M30" s="21"/>
      <c r="N30" s="21"/>
      <c r="O30" s="21"/>
      <c r="P30" s="21"/>
      <c r="Q30" s="21"/>
    </row>
    <row r="31" spans="1:19" ht="15" customHeight="1" x14ac:dyDescent="0.25">
      <c r="A31" s="70" t="s">
        <v>101</v>
      </c>
      <c r="B31" s="21"/>
      <c r="C31" s="21"/>
      <c r="D31" s="21"/>
      <c r="E31" s="21"/>
      <c r="F31" s="21"/>
      <c r="G31" s="21"/>
      <c r="H31" s="21"/>
      <c r="I31" s="21"/>
      <c r="J31" s="21"/>
      <c r="K31" s="21"/>
      <c r="L31" s="21"/>
      <c r="M31" s="21"/>
      <c r="N31" s="21"/>
      <c r="O31" s="21"/>
      <c r="P31" s="21"/>
      <c r="Q31" s="21"/>
    </row>
    <row r="33" spans="1:11" x14ac:dyDescent="0.25">
      <c r="A33" s="82"/>
      <c r="B33" s="82"/>
      <c r="C33" s="82"/>
      <c r="D33" s="82"/>
      <c r="E33" s="82"/>
      <c r="F33" s="82"/>
      <c r="G33" s="82"/>
      <c r="H33" s="82"/>
      <c r="I33" s="82"/>
      <c r="J33" s="82"/>
      <c r="K33" s="82"/>
    </row>
  </sheetData>
  <pageMargins left="0.78740157480314965" right="0.78740157480314965" top="0.78740157480314965" bottom="0.78740157480314965" header="0.78740157480314965" footer="0.78740157480314965"/>
  <pageSetup paperSize="9" orientation="portrait"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86F81-AA2C-4BE4-AB27-E8891D56C5E6}">
  <dimension ref="A2:AE29"/>
  <sheetViews>
    <sheetView zoomScaleNormal="100" workbookViewId="0">
      <selection activeCell="A2" sqref="A2"/>
    </sheetView>
  </sheetViews>
  <sheetFormatPr baseColWidth="10" defaultColWidth="9.140625" defaultRowHeight="10.5" x14ac:dyDescent="0.15"/>
  <cols>
    <col min="1" max="1" width="20.7109375" style="87" customWidth="1"/>
    <col min="2" max="2" width="15.85546875" style="87" bestFit="1" customWidth="1"/>
    <col min="3" max="3" width="22.5703125" style="87" bestFit="1" customWidth="1"/>
    <col min="4" max="4" width="15.85546875" style="87" bestFit="1" customWidth="1"/>
    <col min="5" max="5" width="22.5703125" style="87" bestFit="1" customWidth="1"/>
    <col min="6" max="6" width="15.85546875" style="87" bestFit="1" customWidth="1"/>
    <col min="7" max="7" width="22.5703125" style="87" bestFit="1" customWidth="1"/>
    <col min="8" max="8" width="15.85546875" style="87" bestFit="1" customWidth="1"/>
    <col min="9" max="9" width="22.5703125" style="87" bestFit="1" customWidth="1"/>
    <col min="10" max="10" width="15.85546875" style="87" bestFit="1" customWidth="1"/>
    <col min="11" max="11" width="22.5703125" style="87" bestFit="1" customWidth="1"/>
    <col min="12" max="12" width="15.85546875" style="87" bestFit="1" customWidth="1"/>
    <col min="13" max="13" width="22.5703125" style="87" bestFit="1" customWidth="1"/>
    <col min="14" max="14" width="15.85546875" style="87" bestFit="1" customWidth="1"/>
    <col min="15" max="15" width="22.5703125" style="87" bestFit="1" customWidth="1"/>
    <col min="16" max="16" width="15.85546875" style="87" bestFit="1" customWidth="1"/>
    <col min="17" max="17" width="22.5703125" style="87" bestFit="1" customWidth="1"/>
    <col min="18" max="18" width="15.85546875" style="87" bestFit="1" customWidth="1"/>
    <col min="19" max="19" width="22.5703125" style="87" bestFit="1" customWidth="1"/>
    <col min="20" max="20" width="15.85546875" style="87" bestFit="1" customWidth="1"/>
    <col min="21" max="21" width="22.5703125" style="87" bestFit="1" customWidth="1"/>
    <col min="22" max="22" width="15.85546875" style="87" bestFit="1" customWidth="1"/>
    <col min="23" max="23" width="22.5703125" style="87" bestFit="1" customWidth="1"/>
    <col min="24" max="24" width="15.85546875" style="87" bestFit="1" customWidth="1"/>
    <col min="25" max="25" width="22.5703125" style="87" bestFit="1" customWidth="1"/>
    <col min="26" max="26" width="15.85546875" style="87" bestFit="1" customWidth="1"/>
    <col min="27" max="27" width="22.5703125" style="87" bestFit="1" customWidth="1"/>
    <col min="28" max="28" width="15.85546875" style="87" bestFit="1" customWidth="1"/>
    <col min="29" max="29" width="22.5703125" style="87" bestFit="1" customWidth="1"/>
    <col min="30" max="30" width="15.85546875" style="87" bestFit="1" customWidth="1"/>
    <col min="31" max="31" width="22.5703125" style="87" bestFit="1" customWidth="1"/>
    <col min="32" max="16384" width="9.140625" style="87"/>
  </cols>
  <sheetData>
    <row r="2" spans="1:31" s="86" customFormat="1" ht="15" customHeight="1" x14ac:dyDescent="0.25">
      <c r="A2" s="25" t="s">
        <v>161</v>
      </c>
    </row>
    <row r="3" spans="1:31" x14ac:dyDescent="0.15">
      <c r="A3" s="26"/>
    </row>
    <row r="4" spans="1:31" ht="37.5" customHeight="1" x14ac:dyDescent="0.15">
      <c r="A4" s="88" t="s">
        <v>135</v>
      </c>
      <c r="B4" s="89" t="s">
        <v>108</v>
      </c>
      <c r="C4" s="28"/>
      <c r="D4" s="27" t="s">
        <v>109</v>
      </c>
      <c r="E4" s="28"/>
      <c r="F4" s="27" t="s">
        <v>162</v>
      </c>
      <c r="G4" s="28"/>
      <c r="H4" s="27" t="s">
        <v>163</v>
      </c>
      <c r="I4" s="28"/>
      <c r="J4" s="14" t="s">
        <v>102</v>
      </c>
      <c r="K4" s="28"/>
      <c r="L4" s="27" t="s">
        <v>110</v>
      </c>
      <c r="M4" s="28"/>
      <c r="N4" s="27" t="s">
        <v>111</v>
      </c>
      <c r="O4" s="28"/>
      <c r="P4" s="14" t="s">
        <v>112</v>
      </c>
      <c r="Q4" s="28"/>
      <c r="R4" s="14" t="s">
        <v>164</v>
      </c>
      <c r="S4" s="14"/>
      <c r="T4" s="14" t="s">
        <v>165</v>
      </c>
      <c r="U4" s="28"/>
      <c r="V4" s="29" t="s">
        <v>166</v>
      </c>
      <c r="W4" s="30"/>
      <c r="X4" s="29" t="s">
        <v>167</v>
      </c>
      <c r="Y4" s="30"/>
      <c r="Z4" s="29" t="s">
        <v>168</v>
      </c>
      <c r="AA4" s="30"/>
      <c r="AB4" s="29" t="s">
        <v>169</v>
      </c>
      <c r="AC4" s="29"/>
      <c r="AD4" s="29" t="s">
        <v>170</v>
      </c>
      <c r="AE4" s="29"/>
    </row>
    <row r="5" spans="1:31" ht="15" customHeight="1" x14ac:dyDescent="0.15">
      <c r="A5" s="90"/>
      <c r="B5" s="91" t="s">
        <v>74</v>
      </c>
      <c r="C5" s="31" t="s">
        <v>171</v>
      </c>
      <c r="D5" s="32" t="s">
        <v>74</v>
      </c>
      <c r="E5" s="31" t="s">
        <v>171</v>
      </c>
      <c r="F5" s="32" t="s">
        <v>74</v>
      </c>
      <c r="G5" s="31" t="s">
        <v>171</v>
      </c>
      <c r="H5" s="32" t="s">
        <v>74</v>
      </c>
      <c r="I5" s="31" t="s">
        <v>171</v>
      </c>
      <c r="J5" s="32" t="s">
        <v>74</v>
      </c>
      <c r="K5" s="31" t="s">
        <v>171</v>
      </c>
      <c r="L5" s="32" t="s">
        <v>74</v>
      </c>
      <c r="M5" s="31" t="s">
        <v>171</v>
      </c>
      <c r="N5" s="32" t="s">
        <v>74</v>
      </c>
      <c r="O5" s="31" t="s">
        <v>171</v>
      </c>
      <c r="P5" s="32" t="s">
        <v>74</v>
      </c>
      <c r="Q5" s="31" t="s">
        <v>171</v>
      </c>
      <c r="R5" s="32" t="s">
        <v>74</v>
      </c>
      <c r="S5" s="31" t="s">
        <v>171</v>
      </c>
      <c r="T5" s="32" t="s">
        <v>74</v>
      </c>
      <c r="U5" s="31" t="s">
        <v>171</v>
      </c>
      <c r="V5" s="33" t="s">
        <v>74</v>
      </c>
      <c r="W5" s="31" t="s">
        <v>171</v>
      </c>
      <c r="X5" s="33" t="s">
        <v>74</v>
      </c>
      <c r="Y5" s="31" t="s">
        <v>171</v>
      </c>
      <c r="Z5" s="33" t="s">
        <v>74</v>
      </c>
      <c r="AA5" s="31" t="s">
        <v>171</v>
      </c>
      <c r="AB5" s="33" t="s">
        <v>74</v>
      </c>
      <c r="AC5" s="31" t="s">
        <v>171</v>
      </c>
      <c r="AD5" s="33" t="s">
        <v>74</v>
      </c>
      <c r="AE5" s="31" t="s">
        <v>171</v>
      </c>
    </row>
    <row r="6" spans="1:31" ht="11.25" customHeight="1" x14ac:dyDescent="0.15">
      <c r="A6" s="92" t="s">
        <v>91</v>
      </c>
      <c r="B6" s="34">
        <f>SUM(D6+F6+H6+J6+L6+N6+P6+R6+T6+V6+X6+Z6+AB6+AD6)</f>
        <v>320</v>
      </c>
      <c r="C6" s="34">
        <f>SUM(E6+G6+I6+K6+M6+O6+Q6+S6+U6+W6+Y6+AA6+AC6+AE6)</f>
        <v>7696186663.7600002</v>
      </c>
      <c r="D6" s="34">
        <f>SUM(D7:D23)</f>
        <v>36</v>
      </c>
      <c r="E6" s="34">
        <f>SUM(E7:E23)</f>
        <v>164881740</v>
      </c>
      <c r="F6" s="34">
        <f>SUM(F7:F23)</f>
        <v>23</v>
      </c>
      <c r="G6" s="34">
        <f>SUM(G7:G23)</f>
        <v>365615757</v>
      </c>
      <c r="H6" s="34">
        <f t="shared" ref="H6:AE6" si="0">SUM(H7:H23)</f>
        <v>50</v>
      </c>
      <c r="I6" s="34">
        <f t="shared" si="0"/>
        <v>2596236148.3600001</v>
      </c>
      <c r="J6" s="34">
        <f t="shared" si="0"/>
        <v>7</v>
      </c>
      <c r="K6" s="34">
        <f t="shared" si="0"/>
        <v>88044319</v>
      </c>
      <c r="L6" s="34">
        <f t="shared" si="0"/>
        <v>81</v>
      </c>
      <c r="M6" s="34">
        <f t="shared" si="0"/>
        <v>871962609</v>
      </c>
      <c r="N6" s="34">
        <f t="shared" si="0"/>
        <v>19</v>
      </c>
      <c r="O6" s="34">
        <f t="shared" si="0"/>
        <v>409355800</v>
      </c>
      <c r="P6" s="34">
        <f t="shared" si="0"/>
        <v>4</v>
      </c>
      <c r="Q6" s="34">
        <f t="shared" si="0"/>
        <v>384884822</v>
      </c>
      <c r="R6" s="34">
        <f t="shared" si="0"/>
        <v>6</v>
      </c>
      <c r="S6" s="34">
        <f t="shared" si="0"/>
        <v>540961612</v>
      </c>
      <c r="T6" s="34">
        <f t="shared" si="0"/>
        <v>4</v>
      </c>
      <c r="U6" s="34">
        <f t="shared" si="0"/>
        <v>111806579</v>
      </c>
      <c r="V6" s="34">
        <f t="shared" si="0"/>
        <v>56</v>
      </c>
      <c r="W6" s="34">
        <f t="shared" si="0"/>
        <v>176285348</v>
      </c>
      <c r="X6" s="34">
        <f t="shared" si="0"/>
        <v>4</v>
      </c>
      <c r="Y6" s="34">
        <f t="shared" si="0"/>
        <v>87641054</v>
      </c>
      <c r="Z6" s="34">
        <f t="shared" si="0"/>
        <v>7</v>
      </c>
      <c r="AA6" s="34">
        <f t="shared" si="0"/>
        <v>825395692</v>
      </c>
      <c r="AB6" s="34">
        <f t="shared" si="0"/>
        <v>7</v>
      </c>
      <c r="AC6" s="34">
        <f t="shared" si="0"/>
        <v>246681780.40000001</v>
      </c>
      <c r="AD6" s="34">
        <f t="shared" si="0"/>
        <v>16</v>
      </c>
      <c r="AE6" s="34">
        <f t="shared" si="0"/>
        <v>826433403</v>
      </c>
    </row>
    <row r="7" spans="1:31" ht="11.25" customHeight="1" x14ac:dyDescent="0.15">
      <c r="A7" s="37" t="s">
        <v>66</v>
      </c>
      <c r="B7" s="34">
        <f t="shared" ref="B7:C23" si="1">SUM(D7+F7+H7+J7+L7+N7+P7+R7+T7+V7+X7+Z7+AB7+AD7)</f>
        <v>5</v>
      </c>
      <c r="C7" s="34">
        <f t="shared" si="1"/>
        <v>168407470</v>
      </c>
      <c r="D7" s="35">
        <v>0</v>
      </c>
      <c r="E7" s="36">
        <v>0</v>
      </c>
      <c r="F7" s="36">
        <v>0</v>
      </c>
      <c r="G7" s="36">
        <v>0</v>
      </c>
      <c r="H7" s="36">
        <v>0</v>
      </c>
      <c r="I7" s="36">
        <v>0</v>
      </c>
      <c r="J7" s="36">
        <v>0</v>
      </c>
      <c r="K7" s="36">
        <v>0</v>
      </c>
      <c r="L7" s="36">
        <v>2</v>
      </c>
      <c r="M7" s="36">
        <v>13048380</v>
      </c>
      <c r="N7" s="36">
        <v>1</v>
      </c>
      <c r="O7" s="36">
        <v>20000000</v>
      </c>
      <c r="P7" s="36">
        <v>0</v>
      </c>
      <c r="Q7" s="36">
        <v>0</v>
      </c>
      <c r="R7" s="36">
        <v>0</v>
      </c>
      <c r="S7" s="36">
        <v>0</v>
      </c>
      <c r="T7" s="36">
        <v>1</v>
      </c>
      <c r="U7" s="36">
        <v>29280098</v>
      </c>
      <c r="V7" s="36">
        <v>0</v>
      </c>
      <c r="W7" s="36">
        <v>0</v>
      </c>
      <c r="X7" s="36">
        <v>0</v>
      </c>
      <c r="Y7" s="36">
        <v>0</v>
      </c>
      <c r="Z7" s="36">
        <v>1</v>
      </c>
      <c r="AA7" s="36">
        <v>106078992</v>
      </c>
      <c r="AB7" s="36">
        <v>0</v>
      </c>
      <c r="AC7" s="36">
        <v>0</v>
      </c>
      <c r="AD7" s="36">
        <v>0</v>
      </c>
      <c r="AE7" s="36">
        <v>0</v>
      </c>
    </row>
    <row r="8" spans="1:31" ht="11.25" customHeight="1" x14ac:dyDescent="0.15">
      <c r="A8" s="37" t="s">
        <v>56</v>
      </c>
      <c r="B8" s="34">
        <f t="shared" si="1"/>
        <v>4</v>
      </c>
      <c r="C8" s="34">
        <f t="shared" si="1"/>
        <v>54189799</v>
      </c>
      <c r="D8" s="35">
        <v>1</v>
      </c>
      <c r="E8" s="36">
        <v>3990000</v>
      </c>
      <c r="F8" s="36">
        <v>0</v>
      </c>
      <c r="G8" s="36">
        <v>0</v>
      </c>
      <c r="H8" s="36">
        <v>1</v>
      </c>
      <c r="I8" s="36">
        <v>22418972</v>
      </c>
      <c r="J8" s="36">
        <v>0</v>
      </c>
      <c r="K8" s="36">
        <v>0</v>
      </c>
      <c r="L8" s="36">
        <v>1</v>
      </c>
      <c r="M8" s="36">
        <v>2982000</v>
      </c>
      <c r="N8" s="36">
        <v>1</v>
      </c>
      <c r="O8" s="36">
        <v>24798827</v>
      </c>
      <c r="P8" s="36">
        <v>0</v>
      </c>
      <c r="Q8" s="36">
        <v>0</v>
      </c>
      <c r="R8" s="36">
        <v>0</v>
      </c>
      <c r="S8" s="36">
        <v>0</v>
      </c>
      <c r="T8" s="36">
        <v>0</v>
      </c>
      <c r="U8" s="36">
        <v>0</v>
      </c>
      <c r="V8" s="36">
        <v>0</v>
      </c>
      <c r="W8" s="36">
        <v>0</v>
      </c>
      <c r="X8" s="36">
        <v>0</v>
      </c>
      <c r="Y8" s="36">
        <v>0</v>
      </c>
      <c r="Z8" s="36">
        <v>0</v>
      </c>
      <c r="AA8" s="36">
        <v>0</v>
      </c>
      <c r="AB8" s="36">
        <v>0</v>
      </c>
      <c r="AC8" s="36">
        <v>0</v>
      </c>
      <c r="AD8" s="36">
        <v>0</v>
      </c>
      <c r="AE8" s="36">
        <v>0</v>
      </c>
    </row>
    <row r="9" spans="1:31" ht="11.25" customHeight="1" x14ac:dyDescent="0.15">
      <c r="A9" s="37" t="s">
        <v>60</v>
      </c>
      <c r="B9" s="34">
        <f t="shared" si="1"/>
        <v>4</v>
      </c>
      <c r="C9" s="34">
        <f t="shared" si="1"/>
        <v>53044684</v>
      </c>
      <c r="D9" s="35">
        <v>0</v>
      </c>
      <c r="E9" s="36">
        <v>0</v>
      </c>
      <c r="F9" s="36">
        <v>0</v>
      </c>
      <c r="G9" s="36">
        <v>0</v>
      </c>
      <c r="H9" s="36">
        <v>0</v>
      </c>
      <c r="I9" s="36">
        <v>0</v>
      </c>
      <c r="J9" s="36">
        <v>0</v>
      </c>
      <c r="K9" s="36">
        <v>0</v>
      </c>
      <c r="L9" s="36">
        <v>2</v>
      </c>
      <c r="M9" s="36">
        <v>8077084</v>
      </c>
      <c r="N9" s="36">
        <v>2</v>
      </c>
      <c r="O9" s="36">
        <v>44967600</v>
      </c>
      <c r="P9" s="36">
        <v>0</v>
      </c>
      <c r="Q9" s="36">
        <v>0</v>
      </c>
      <c r="R9" s="36">
        <v>0</v>
      </c>
      <c r="S9" s="36">
        <v>0</v>
      </c>
      <c r="T9" s="36">
        <v>0</v>
      </c>
      <c r="U9" s="36">
        <v>0</v>
      </c>
      <c r="V9" s="36">
        <v>0</v>
      </c>
      <c r="W9" s="36">
        <v>0</v>
      </c>
      <c r="X9" s="36">
        <v>0</v>
      </c>
      <c r="Y9" s="36">
        <v>0</v>
      </c>
      <c r="Z9" s="36">
        <v>0</v>
      </c>
      <c r="AA9" s="36">
        <v>0</v>
      </c>
      <c r="AB9" s="36">
        <v>0</v>
      </c>
      <c r="AC9" s="36">
        <v>0</v>
      </c>
      <c r="AD9" s="36">
        <v>0</v>
      </c>
      <c r="AE9" s="36">
        <v>0</v>
      </c>
    </row>
    <row r="10" spans="1:31" ht="11.25" customHeight="1" x14ac:dyDescent="0.15">
      <c r="A10" s="37" t="s">
        <v>65</v>
      </c>
      <c r="B10" s="34">
        <f t="shared" si="1"/>
        <v>3</v>
      </c>
      <c r="C10" s="34">
        <f t="shared" si="1"/>
        <v>50711915</v>
      </c>
      <c r="D10" s="35">
        <v>1</v>
      </c>
      <c r="E10" s="36">
        <v>5476662</v>
      </c>
      <c r="F10" s="36">
        <v>0</v>
      </c>
      <c r="G10" s="36">
        <v>0</v>
      </c>
      <c r="H10" s="36">
        <v>0</v>
      </c>
      <c r="I10" s="36">
        <v>0</v>
      </c>
      <c r="J10" s="36">
        <v>0</v>
      </c>
      <c r="K10" s="36">
        <v>0</v>
      </c>
      <c r="L10" s="36">
        <v>1</v>
      </c>
      <c r="M10" s="36">
        <v>25437920</v>
      </c>
      <c r="N10" s="36">
        <v>1</v>
      </c>
      <c r="O10" s="36">
        <v>19797333</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row>
    <row r="11" spans="1:31" ht="11.25" customHeight="1" x14ac:dyDescent="0.15">
      <c r="A11" s="37" t="s">
        <v>61</v>
      </c>
      <c r="B11" s="34">
        <f t="shared" si="1"/>
        <v>6</v>
      </c>
      <c r="C11" s="34">
        <f t="shared" si="1"/>
        <v>148706450</v>
      </c>
      <c r="D11" s="35">
        <v>1</v>
      </c>
      <c r="E11" s="36">
        <v>3960000</v>
      </c>
      <c r="F11" s="36">
        <v>0</v>
      </c>
      <c r="G11" s="36">
        <v>0</v>
      </c>
      <c r="H11" s="36">
        <v>0</v>
      </c>
      <c r="I11" s="36">
        <v>0</v>
      </c>
      <c r="J11" s="36">
        <v>0</v>
      </c>
      <c r="K11" s="36">
        <v>0</v>
      </c>
      <c r="L11" s="36">
        <v>0</v>
      </c>
      <c r="M11" s="36">
        <v>0</v>
      </c>
      <c r="N11" s="36">
        <v>1</v>
      </c>
      <c r="O11" s="36">
        <v>17950117</v>
      </c>
      <c r="P11" s="36">
        <v>0</v>
      </c>
      <c r="Q11" s="36">
        <v>0</v>
      </c>
      <c r="R11" s="36">
        <v>0</v>
      </c>
      <c r="S11" s="36">
        <v>0</v>
      </c>
      <c r="T11" s="36">
        <v>0</v>
      </c>
      <c r="U11" s="36">
        <v>0</v>
      </c>
      <c r="V11" s="36">
        <v>0</v>
      </c>
      <c r="W11" s="36">
        <v>0</v>
      </c>
      <c r="X11" s="36">
        <v>1</v>
      </c>
      <c r="Y11" s="36">
        <v>26997803</v>
      </c>
      <c r="Z11" s="36">
        <v>0</v>
      </c>
      <c r="AA11" s="36">
        <v>0</v>
      </c>
      <c r="AB11" s="36">
        <v>0</v>
      </c>
      <c r="AC11" s="36">
        <v>0</v>
      </c>
      <c r="AD11" s="36">
        <v>3</v>
      </c>
      <c r="AE11" s="36">
        <v>99798530</v>
      </c>
    </row>
    <row r="12" spans="1:31" ht="11.25" customHeight="1" x14ac:dyDescent="0.15">
      <c r="A12" s="37" t="s">
        <v>62</v>
      </c>
      <c r="B12" s="34">
        <f t="shared" si="1"/>
        <v>40</v>
      </c>
      <c r="C12" s="34">
        <f t="shared" si="1"/>
        <v>892066151.36000001</v>
      </c>
      <c r="D12" s="35">
        <v>7</v>
      </c>
      <c r="E12" s="36">
        <v>28808795</v>
      </c>
      <c r="F12" s="36">
        <v>3</v>
      </c>
      <c r="G12" s="36">
        <v>59405498</v>
      </c>
      <c r="H12" s="36">
        <v>6</v>
      </c>
      <c r="I12" s="36">
        <v>210851165.36000001</v>
      </c>
      <c r="J12" s="36">
        <v>1</v>
      </c>
      <c r="K12" s="36">
        <v>8355700</v>
      </c>
      <c r="L12" s="36">
        <v>11</v>
      </c>
      <c r="M12" s="36">
        <v>130217402</v>
      </c>
      <c r="N12" s="36">
        <v>3</v>
      </c>
      <c r="O12" s="36">
        <v>64544425</v>
      </c>
      <c r="P12" s="36">
        <v>0</v>
      </c>
      <c r="Q12" s="36">
        <v>0</v>
      </c>
      <c r="R12" s="36">
        <v>1</v>
      </c>
      <c r="S12" s="36">
        <v>30940000</v>
      </c>
      <c r="T12" s="36">
        <v>2</v>
      </c>
      <c r="U12" s="36">
        <v>57406945</v>
      </c>
      <c r="V12" s="36">
        <v>1</v>
      </c>
      <c r="W12" s="36">
        <v>3492000</v>
      </c>
      <c r="X12" s="36">
        <v>0</v>
      </c>
      <c r="Y12" s="36">
        <v>0</v>
      </c>
      <c r="Z12" s="36">
        <v>1</v>
      </c>
      <c r="AA12" s="36">
        <v>119506130</v>
      </c>
      <c r="AB12" s="36">
        <v>2</v>
      </c>
      <c r="AC12" s="36">
        <v>51168494</v>
      </c>
      <c r="AD12" s="36">
        <v>2</v>
      </c>
      <c r="AE12" s="36">
        <v>127369597</v>
      </c>
    </row>
    <row r="13" spans="1:31" ht="11.25" customHeight="1" x14ac:dyDescent="0.15">
      <c r="A13" s="37" t="s">
        <v>59</v>
      </c>
      <c r="B13" s="34">
        <f t="shared" si="1"/>
        <v>204</v>
      </c>
      <c r="C13" s="34">
        <f t="shared" si="1"/>
        <v>5015358559.3999996</v>
      </c>
      <c r="D13" s="35">
        <v>21</v>
      </c>
      <c r="E13" s="36">
        <v>100989543</v>
      </c>
      <c r="F13" s="36">
        <v>10</v>
      </c>
      <c r="G13" s="36">
        <v>139050405</v>
      </c>
      <c r="H13" s="36">
        <v>41</v>
      </c>
      <c r="I13" s="36">
        <v>2323133080</v>
      </c>
      <c r="J13" s="36">
        <v>6</v>
      </c>
      <c r="K13" s="36">
        <v>79688619</v>
      </c>
      <c r="L13" s="36">
        <v>47</v>
      </c>
      <c r="M13" s="36">
        <v>485407438</v>
      </c>
      <c r="N13" s="36">
        <v>2</v>
      </c>
      <c r="O13" s="36">
        <v>44870913</v>
      </c>
      <c r="P13" s="36">
        <v>4</v>
      </c>
      <c r="Q13" s="36">
        <v>384884822</v>
      </c>
      <c r="R13" s="36">
        <v>4</v>
      </c>
      <c r="S13" s="36">
        <v>310098291</v>
      </c>
      <c r="T13" s="36">
        <v>0</v>
      </c>
      <c r="U13" s="36">
        <v>0</v>
      </c>
      <c r="V13" s="36">
        <v>53</v>
      </c>
      <c r="W13" s="36">
        <v>167293348</v>
      </c>
      <c r="X13" s="36">
        <v>1</v>
      </c>
      <c r="Y13" s="36">
        <v>26974972</v>
      </c>
      <c r="Z13" s="36">
        <v>3</v>
      </c>
      <c r="AA13" s="36">
        <v>359821462</v>
      </c>
      <c r="AB13" s="36">
        <v>5</v>
      </c>
      <c r="AC13" s="36">
        <v>195513286.40000001</v>
      </c>
      <c r="AD13" s="36">
        <v>7</v>
      </c>
      <c r="AE13" s="36">
        <v>397632380</v>
      </c>
    </row>
    <row r="14" spans="1:31" ht="11.25" customHeight="1" x14ac:dyDescent="0.15">
      <c r="A14" s="37" t="s">
        <v>63</v>
      </c>
      <c r="B14" s="34">
        <f t="shared" si="1"/>
        <v>5</v>
      </c>
      <c r="C14" s="34">
        <f t="shared" si="1"/>
        <v>34154394</v>
      </c>
      <c r="D14" s="35">
        <v>3</v>
      </c>
      <c r="E14" s="36">
        <v>11156745</v>
      </c>
      <c r="F14" s="36">
        <v>0</v>
      </c>
      <c r="G14" s="36">
        <v>0</v>
      </c>
      <c r="H14" s="36">
        <v>0</v>
      </c>
      <c r="I14" s="36">
        <v>0</v>
      </c>
      <c r="J14" s="36">
        <v>0</v>
      </c>
      <c r="K14" s="36">
        <v>0</v>
      </c>
      <c r="L14" s="36">
        <v>0</v>
      </c>
      <c r="M14" s="36">
        <v>0</v>
      </c>
      <c r="N14" s="36">
        <v>1</v>
      </c>
      <c r="O14" s="36">
        <v>19997649</v>
      </c>
      <c r="P14" s="36">
        <v>0</v>
      </c>
      <c r="Q14" s="36">
        <v>0</v>
      </c>
      <c r="R14" s="36">
        <v>0</v>
      </c>
      <c r="S14" s="36">
        <v>0</v>
      </c>
      <c r="T14" s="36">
        <v>0</v>
      </c>
      <c r="U14" s="36">
        <v>0</v>
      </c>
      <c r="V14" s="36">
        <v>1</v>
      </c>
      <c r="W14" s="36">
        <v>3000000</v>
      </c>
      <c r="X14" s="36">
        <v>0</v>
      </c>
      <c r="Y14" s="36">
        <v>0</v>
      </c>
      <c r="Z14" s="36">
        <v>0</v>
      </c>
      <c r="AA14" s="36">
        <v>0</v>
      </c>
      <c r="AB14" s="36">
        <v>0</v>
      </c>
      <c r="AC14" s="36">
        <v>0</v>
      </c>
      <c r="AD14" s="36">
        <v>0</v>
      </c>
      <c r="AE14" s="36">
        <v>0</v>
      </c>
    </row>
    <row r="15" spans="1:31" ht="11.25" customHeight="1" x14ac:dyDescent="0.15">
      <c r="A15" s="37" t="s">
        <v>55</v>
      </c>
      <c r="B15" s="34">
        <f t="shared" si="1"/>
        <v>5</v>
      </c>
      <c r="C15" s="34">
        <f t="shared" si="1"/>
        <v>54786425</v>
      </c>
      <c r="D15" s="35">
        <v>0</v>
      </c>
      <c r="E15" s="36">
        <v>0</v>
      </c>
      <c r="F15" s="36">
        <v>2</v>
      </c>
      <c r="G15" s="36">
        <v>31424399</v>
      </c>
      <c r="H15" s="36">
        <v>0</v>
      </c>
      <c r="I15" s="36">
        <v>0</v>
      </c>
      <c r="J15" s="36">
        <v>0</v>
      </c>
      <c r="K15" s="36">
        <v>0</v>
      </c>
      <c r="L15" s="36">
        <v>2</v>
      </c>
      <c r="M15" s="36">
        <v>14082641</v>
      </c>
      <c r="N15" s="36">
        <v>1</v>
      </c>
      <c r="O15" s="36">
        <v>9279385</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row>
    <row r="16" spans="1:31" ht="11.25" customHeight="1" x14ac:dyDescent="0.15">
      <c r="A16" s="37" t="s">
        <v>85</v>
      </c>
      <c r="B16" s="34">
        <f t="shared" si="1"/>
        <v>3</v>
      </c>
      <c r="C16" s="34">
        <f t="shared" si="1"/>
        <v>143337482</v>
      </c>
      <c r="D16" s="35">
        <v>0</v>
      </c>
      <c r="E16" s="36">
        <v>0</v>
      </c>
      <c r="F16" s="36">
        <v>1</v>
      </c>
      <c r="G16" s="36">
        <v>20000000</v>
      </c>
      <c r="H16" s="36">
        <v>0</v>
      </c>
      <c r="I16" s="36">
        <v>0</v>
      </c>
      <c r="J16" s="36">
        <v>0</v>
      </c>
      <c r="K16" s="36">
        <v>0</v>
      </c>
      <c r="L16" s="36">
        <v>0</v>
      </c>
      <c r="M16" s="36">
        <v>0</v>
      </c>
      <c r="N16" s="36">
        <v>1</v>
      </c>
      <c r="O16" s="36">
        <v>23629662</v>
      </c>
      <c r="P16" s="36">
        <v>0</v>
      </c>
      <c r="Q16" s="36">
        <v>0</v>
      </c>
      <c r="R16" s="36">
        <v>0</v>
      </c>
      <c r="S16" s="36">
        <v>0</v>
      </c>
      <c r="T16" s="36">
        <v>0</v>
      </c>
      <c r="U16" s="36">
        <v>0</v>
      </c>
      <c r="V16" s="36">
        <v>0</v>
      </c>
      <c r="W16" s="36">
        <v>0</v>
      </c>
      <c r="X16" s="36">
        <v>0</v>
      </c>
      <c r="Y16" s="36">
        <v>0</v>
      </c>
      <c r="Z16" s="36">
        <v>0</v>
      </c>
      <c r="AA16" s="36">
        <v>0</v>
      </c>
      <c r="AB16" s="36">
        <v>0</v>
      </c>
      <c r="AC16" s="36">
        <v>0</v>
      </c>
      <c r="AD16" s="36">
        <v>1</v>
      </c>
      <c r="AE16" s="36">
        <v>99707820</v>
      </c>
    </row>
    <row r="17" spans="1:31" ht="11.25" customHeight="1" x14ac:dyDescent="0.15">
      <c r="A17" s="37" t="s">
        <v>87</v>
      </c>
      <c r="B17" s="34">
        <f t="shared" si="1"/>
        <v>12</v>
      </c>
      <c r="C17" s="34">
        <f t="shared" si="1"/>
        <v>334024948</v>
      </c>
      <c r="D17" s="35">
        <v>1</v>
      </c>
      <c r="E17" s="36">
        <v>4999995</v>
      </c>
      <c r="F17" s="36">
        <v>3</v>
      </c>
      <c r="G17" s="36">
        <v>59586820</v>
      </c>
      <c r="H17" s="36">
        <v>0</v>
      </c>
      <c r="I17" s="36">
        <v>0</v>
      </c>
      <c r="J17" s="36">
        <v>0</v>
      </c>
      <c r="K17" s="36">
        <v>0</v>
      </c>
      <c r="L17" s="36">
        <v>4</v>
      </c>
      <c r="M17" s="36">
        <v>77502221</v>
      </c>
      <c r="N17" s="36">
        <v>2</v>
      </c>
      <c r="O17" s="36">
        <v>49842244</v>
      </c>
      <c r="P17" s="36">
        <v>0</v>
      </c>
      <c r="Q17" s="36">
        <v>0</v>
      </c>
      <c r="R17" s="36">
        <v>0</v>
      </c>
      <c r="S17" s="36">
        <v>0</v>
      </c>
      <c r="T17" s="36">
        <v>0</v>
      </c>
      <c r="U17" s="36">
        <v>0</v>
      </c>
      <c r="V17" s="36">
        <v>0</v>
      </c>
      <c r="W17" s="36">
        <v>0</v>
      </c>
      <c r="X17" s="36">
        <v>0</v>
      </c>
      <c r="Y17" s="36">
        <v>0</v>
      </c>
      <c r="Z17" s="36">
        <v>1</v>
      </c>
      <c r="AA17" s="36">
        <v>119989108</v>
      </c>
      <c r="AB17" s="36">
        <v>0</v>
      </c>
      <c r="AC17" s="36">
        <v>0</v>
      </c>
      <c r="AD17" s="36">
        <v>1</v>
      </c>
      <c r="AE17" s="36">
        <v>22104560</v>
      </c>
    </row>
    <row r="18" spans="1:31" ht="11.25" customHeight="1" x14ac:dyDescent="0.15">
      <c r="A18" s="37" t="s">
        <v>88</v>
      </c>
      <c r="B18" s="34">
        <f t="shared" si="1"/>
        <v>5</v>
      </c>
      <c r="C18" s="34">
        <f t="shared" si="1"/>
        <v>57157944</v>
      </c>
      <c r="D18" s="35">
        <v>0</v>
      </c>
      <c r="E18" s="36">
        <v>0</v>
      </c>
      <c r="F18" s="36">
        <v>1</v>
      </c>
      <c r="G18" s="36">
        <v>9961000</v>
      </c>
      <c r="H18" s="36">
        <v>0</v>
      </c>
      <c r="I18" s="36">
        <v>0</v>
      </c>
      <c r="J18" s="36">
        <v>0</v>
      </c>
      <c r="K18" s="36">
        <v>0</v>
      </c>
      <c r="L18" s="36">
        <v>3</v>
      </c>
      <c r="M18" s="36">
        <v>27325974</v>
      </c>
      <c r="N18" s="36">
        <v>1</v>
      </c>
      <c r="O18" s="36">
        <v>19870970</v>
      </c>
      <c r="P18" s="36">
        <v>0</v>
      </c>
      <c r="Q18" s="36">
        <v>0</v>
      </c>
      <c r="R18" s="36">
        <v>0</v>
      </c>
      <c r="S18" s="36">
        <v>0</v>
      </c>
      <c r="T18" s="36">
        <v>0</v>
      </c>
      <c r="U18" s="36">
        <v>0</v>
      </c>
      <c r="V18" s="36">
        <v>0</v>
      </c>
      <c r="W18" s="36">
        <v>0</v>
      </c>
      <c r="X18" s="36">
        <v>0</v>
      </c>
      <c r="Y18" s="36">
        <v>0</v>
      </c>
      <c r="Z18" s="36">
        <v>0</v>
      </c>
      <c r="AA18" s="36">
        <v>0</v>
      </c>
      <c r="AB18" s="36">
        <v>0</v>
      </c>
      <c r="AC18" s="36">
        <v>0</v>
      </c>
      <c r="AD18" s="36">
        <v>0</v>
      </c>
      <c r="AE18" s="36">
        <v>0</v>
      </c>
    </row>
    <row r="19" spans="1:31" ht="11.25" customHeight="1" x14ac:dyDescent="0.15">
      <c r="A19" s="37" t="s">
        <v>89</v>
      </c>
      <c r="B19" s="34">
        <f t="shared" si="1"/>
        <v>9</v>
      </c>
      <c r="C19" s="34">
        <f t="shared" si="1"/>
        <v>470293442</v>
      </c>
      <c r="D19" s="35">
        <v>0</v>
      </c>
      <c r="E19" s="36">
        <v>0</v>
      </c>
      <c r="F19" s="36">
        <v>1</v>
      </c>
      <c r="G19" s="36">
        <v>6277290</v>
      </c>
      <c r="H19" s="36">
        <v>0</v>
      </c>
      <c r="I19" s="36">
        <v>0</v>
      </c>
      <c r="J19" s="36">
        <v>0</v>
      </c>
      <c r="K19" s="36">
        <v>0</v>
      </c>
      <c r="L19" s="36">
        <v>2</v>
      </c>
      <c r="M19" s="36">
        <v>14178113</v>
      </c>
      <c r="N19" s="36">
        <v>1</v>
      </c>
      <c r="O19" s="36">
        <v>24974666</v>
      </c>
      <c r="P19" s="36">
        <v>0</v>
      </c>
      <c r="Q19" s="36">
        <v>0</v>
      </c>
      <c r="R19" s="36">
        <v>1</v>
      </c>
      <c r="S19" s="36">
        <v>199923321</v>
      </c>
      <c r="T19" s="36">
        <v>1</v>
      </c>
      <c r="U19" s="36">
        <v>25119536</v>
      </c>
      <c r="V19" s="36">
        <v>0</v>
      </c>
      <c r="W19" s="36">
        <v>0</v>
      </c>
      <c r="X19" s="36">
        <v>0</v>
      </c>
      <c r="Y19" s="36">
        <v>0</v>
      </c>
      <c r="Z19" s="36">
        <v>1</v>
      </c>
      <c r="AA19" s="36">
        <v>120000000</v>
      </c>
      <c r="AB19" s="36">
        <v>0</v>
      </c>
      <c r="AC19" s="36">
        <v>0</v>
      </c>
      <c r="AD19" s="36">
        <v>2</v>
      </c>
      <c r="AE19" s="36">
        <v>79820516</v>
      </c>
    </row>
    <row r="20" spans="1:31" ht="11.25" customHeight="1" x14ac:dyDescent="0.15">
      <c r="A20" s="37" t="s">
        <v>90</v>
      </c>
      <c r="B20" s="34">
        <f t="shared" si="1"/>
        <v>6</v>
      </c>
      <c r="C20" s="34">
        <f t="shared" si="1"/>
        <v>104935230</v>
      </c>
      <c r="D20" s="35">
        <v>0</v>
      </c>
      <c r="E20" s="36">
        <v>0</v>
      </c>
      <c r="F20" s="36">
        <v>0</v>
      </c>
      <c r="G20" s="36">
        <v>0</v>
      </c>
      <c r="H20" s="36">
        <v>2</v>
      </c>
      <c r="I20" s="36">
        <v>39832931</v>
      </c>
      <c r="J20" s="36">
        <v>0</v>
      </c>
      <c r="K20" s="36">
        <v>0</v>
      </c>
      <c r="L20" s="36">
        <v>2</v>
      </c>
      <c r="M20" s="36">
        <v>31434020</v>
      </c>
      <c r="N20" s="36">
        <v>0</v>
      </c>
      <c r="O20" s="36">
        <v>0</v>
      </c>
      <c r="P20" s="36">
        <v>0</v>
      </c>
      <c r="Q20" s="36">
        <v>0</v>
      </c>
      <c r="R20" s="36">
        <v>0</v>
      </c>
      <c r="S20" s="36">
        <v>0</v>
      </c>
      <c r="T20" s="36">
        <v>0</v>
      </c>
      <c r="U20" s="36">
        <v>0</v>
      </c>
      <c r="V20" s="36">
        <v>0</v>
      </c>
      <c r="W20" s="36">
        <v>0</v>
      </c>
      <c r="X20" s="36">
        <v>2</v>
      </c>
      <c r="Y20" s="36">
        <v>33668279</v>
      </c>
      <c r="Z20" s="36">
        <v>0</v>
      </c>
      <c r="AA20" s="36">
        <v>0</v>
      </c>
      <c r="AB20" s="36">
        <v>0</v>
      </c>
      <c r="AC20" s="36">
        <v>0</v>
      </c>
      <c r="AD20" s="36">
        <v>0</v>
      </c>
      <c r="AE20" s="36">
        <v>0</v>
      </c>
    </row>
    <row r="21" spans="1:31" ht="11.25" customHeight="1" x14ac:dyDescent="0.15">
      <c r="A21" s="37" t="s">
        <v>68</v>
      </c>
      <c r="B21" s="34">
        <f t="shared" si="1"/>
        <v>2</v>
      </c>
      <c r="C21" s="34">
        <f t="shared" si="1"/>
        <v>44832009</v>
      </c>
      <c r="D21" s="35">
        <v>0</v>
      </c>
      <c r="E21" s="36">
        <v>0</v>
      </c>
      <c r="F21" s="36">
        <v>1</v>
      </c>
      <c r="G21" s="36">
        <v>20000000</v>
      </c>
      <c r="H21" s="36">
        <v>0</v>
      </c>
      <c r="I21" s="36">
        <v>0</v>
      </c>
      <c r="J21" s="36">
        <v>0</v>
      </c>
      <c r="K21" s="36">
        <v>0</v>
      </c>
      <c r="L21" s="36">
        <v>0</v>
      </c>
      <c r="M21" s="36">
        <v>0</v>
      </c>
      <c r="N21" s="36">
        <v>1</v>
      </c>
      <c r="O21" s="36">
        <v>24832009</v>
      </c>
      <c r="P21" s="36">
        <v>0</v>
      </c>
      <c r="Q21" s="36">
        <v>0</v>
      </c>
      <c r="R21" s="36">
        <v>0</v>
      </c>
      <c r="S21" s="36">
        <v>0</v>
      </c>
      <c r="T21" s="36">
        <v>0</v>
      </c>
      <c r="U21" s="36">
        <v>0</v>
      </c>
      <c r="V21" s="36">
        <v>0</v>
      </c>
      <c r="W21" s="36">
        <v>0</v>
      </c>
      <c r="X21" s="36">
        <v>0</v>
      </c>
      <c r="Y21" s="36">
        <v>0</v>
      </c>
      <c r="Z21" s="36">
        <v>0</v>
      </c>
      <c r="AA21" s="36">
        <v>0</v>
      </c>
      <c r="AB21" s="36">
        <v>0</v>
      </c>
      <c r="AC21" s="36">
        <v>0</v>
      </c>
      <c r="AD21" s="36">
        <v>0</v>
      </c>
      <c r="AE21" s="36">
        <v>0</v>
      </c>
    </row>
    <row r="22" spans="1:31" ht="11.25" customHeight="1" x14ac:dyDescent="0.15">
      <c r="A22" s="37" t="s">
        <v>67</v>
      </c>
      <c r="B22" s="34">
        <f t="shared" si="1"/>
        <v>3</v>
      </c>
      <c r="C22" s="34">
        <f t="shared" si="1"/>
        <v>31465789</v>
      </c>
      <c r="D22" s="35">
        <v>0</v>
      </c>
      <c r="E22" s="36">
        <v>0</v>
      </c>
      <c r="F22" s="36">
        <v>1</v>
      </c>
      <c r="G22" s="36">
        <v>19910345</v>
      </c>
      <c r="H22" s="36">
        <v>0</v>
      </c>
      <c r="I22" s="36">
        <v>0</v>
      </c>
      <c r="J22" s="36">
        <v>0</v>
      </c>
      <c r="K22" s="36">
        <v>0</v>
      </c>
      <c r="L22" s="36">
        <v>2</v>
      </c>
      <c r="M22" s="36">
        <v>11555444</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c r="AE22" s="36">
        <v>0</v>
      </c>
    </row>
    <row r="23" spans="1:31" ht="11.25" customHeight="1" x14ac:dyDescent="0.15">
      <c r="A23" s="37" t="s">
        <v>172</v>
      </c>
      <c r="B23" s="34">
        <f t="shared" si="1"/>
        <v>4</v>
      </c>
      <c r="C23" s="34">
        <f t="shared" si="1"/>
        <v>38713972</v>
      </c>
      <c r="D23" s="35">
        <v>1</v>
      </c>
      <c r="E23" s="36">
        <v>5500000</v>
      </c>
      <c r="F23" s="36">
        <v>0</v>
      </c>
      <c r="G23" s="36">
        <v>0</v>
      </c>
      <c r="H23" s="36">
        <v>0</v>
      </c>
      <c r="I23" s="36">
        <v>0</v>
      </c>
      <c r="J23" s="36">
        <v>0</v>
      </c>
      <c r="K23" s="36">
        <v>0</v>
      </c>
      <c r="L23" s="36">
        <v>2</v>
      </c>
      <c r="M23" s="36">
        <v>30713972</v>
      </c>
      <c r="N23" s="36">
        <v>0</v>
      </c>
      <c r="O23" s="36">
        <v>0</v>
      </c>
      <c r="P23" s="36">
        <v>0</v>
      </c>
      <c r="Q23" s="36">
        <v>0</v>
      </c>
      <c r="R23" s="36">
        <v>0</v>
      </c>
      <c r="S23" s="36">
        <v>0</v>
      </c>
      <c r="T23" s="36">
        <v>0</v>
      </c>
      <c r="U23" s="36">
        <v>0</v>
      </c>
      <c r="V23" s="36">
        <v>1</v>
      </c>
      <c r="W23" s="36">
        <v>2500000</v>
      </c>
      <c r="X23" s="36">
        <v>0</v>
      </c>
      <c r="Y23" s="36">
        <v>0</v>
      </c>
      <c r="Z23" s="36">
        <v>0</v>
      </c>
      <c r="AA23" s="36">
        <v>0</v>
      </c>
      <c r="AB23" s="36">
        <v>0</v>
      </c>
      <c r="AC23" s="36">
        <v>0</v>
      </c>
      <c r="AD23" s="36">
        <v>0</v>
      </c>
      <c r="AE23" s="36">
        <v>0</v>
      </c>
    </row>
    <row r="24" spans="1:31" ht="11.25" customHeight="1" x14ac:dyDescent="0.15">
      <c r="A24" s="26"/>
      <c r="B24" s="124">
        <f>SUM(B7:B22)</f>
        <v>316</v>
      </c>
      <c r="C24" s="124">
        <f>SUM(C7:C22)</f>
        <v>7657472691.7600002</v>
      </c>
    </row>
    <row r="25" spans="1:31" ht="11.25" customHeight="1" x14ac:dyDescent="0.15">
      <c r="A25" s="82" t="s">
        <v>155</v>
      </c>
    </row>
    <row r="26" spans="1:31" s="38" customFormat="1" ht="11.25" customHeight="1" x14ac:dyDescent="0.25">
      <c r="A26" s="93" t="s">
        <v>173</v>
      </c>
      <c r="B26" s="93"/>
      <c r="C26" s="93"/>
      <c r="D26" s="93"/>
      <c r="E26" s="93"/>
      <c r="F26" s="93"/>
      <c r="G26" s="93"/>
      <c r="H26" s="93"/>
      <c r="I26" s="93"/>
      <c r="J26" s="93"/>
      <c r="K26" s="94"/>
      <c r="L26" s="94"/>
      <c r="M26" s="94"/>
      <c r="N26" s="94"/>
      <c r="O26" s="94"/>
      <c r="P26" s="94"/>
      <c r="Q26" s="94"/>
    </row>
    <row r="27" spans="1:31" s="38" customFormat="1" ht="11.25" customHeight="1" x14ac:dyDescent="0.25">
      <c r="A27" s="38" t="s">
        <v>174</v>
      </c>
    </row>
    <row r="28" spans="1:31" s="38" customFormat="1" ht="11.25" customHeight="1" x14ac:dyDescent="0.25">
      <c r="A28" s="95" t="s">
        <v>113</v>
      </c>
      <c r="B28" s="95"/>
      <c r="C28" s="95"/>
      <c r="D28" s="95"/>
      <c r="E28" s="95"/>
      <c r="F28" s="95"/>
      <c r="G28" s="95"/>
      <c r="H28" s="95"/>
      <c r="I28" s="95"/>
      <c r="J28" s="95"/>
    </row>
    <row r="29" spans="1:31" ht="11.25" customHeight="1" x14ac:dyDescent="0.15">
      <c r="A29" s="39" t="s">
        <v>101</v>
      </c>
      <c r="B29" s="96"/>
      <c r="C29" s="96"/>
      <c r="D29" s="96"/>
      <c r="E29" s="96"/>
      <c r="F29" s="96"/>
      <c r="G29" s="97"/>
    </row>
  </sheetData>
  <pageMargins left="0.78740157480314965" right="0.78740157480314965" top="0.78740157480314965" bottom="0.78740157480314965" header="0.78740157480314965" footer="0.78740157480314965"/>
  <pageSetup paperSize="9" orientation="portrait" horizontalDpi="300" verticalDpi="300" r:id="rId1"/>
  <headerFooter alignWithMargins="0">
    <oddFooter>&amp;L&amp;C&amp;R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5A9F6-BC7A-496C-BFDB-23247AA81A5B}">
  <dimension ref="A2:Y36"/>
  <sheetViews>
    <sheetView zoomScaleNormal="100" workbookViewId="0">
      <selection activeCell="A2" sqref="A2"/>
    </sheetView>
  </sheetViews>
  <sheetFormatPr baseColWidth="10" defaultColWidth="9.140625" defaultRowHeight="10.5" x14ac:dyDescent="0.25"/>
  <cols>
    <col min="1" max="1" width="22.5703125" style="40" customWidth="1"/>
    <col min="2" max="2" width="15.85546875" style="40" bestFit="1" customWidth="1"/>
    <col min="3" max="3" width="22.5703125" style="40" bestFit="1" customWidth="1"/>
    <col min="4" max="4" width="15.85546875" style="40" bestFit="1" customWidth="1"/>
    <col min="5" max="5" width="22.5703125" style="40" bestFit="1" customWidth="1"/>
    <col min="6" max="6" width="15.85546875" style="40" bestFit="1" customWidth="1"/>
    <col min="7" max="7" width="22.5703125" style="40" bestFit="1" customWidth="1"/>
    <col min="8" max="8" width="15.85546875" style="40" bestFit="1" customWidth="1"/>
    <col min="9" max="9" width="22.5703125" style="40" bestFit="1" customWidth="1"/>
    <col min="10" max="10" width="15.85546875" style="40" bestFit="1" customWidth="1"/>
    <col min="11" max="11" width="22.5703125" style="40" bestFit="1" customWidth="1"/>
    <col min="12" max="12" width="15.85546875" style="40" bestFit="1" customWidth="1"/>
    <col min="13" max="13" width="22.5703125" style="40" bestFit="1" customWidth="1"/>
    <col min="14" max="14" width="15.85546875" style="40" bestFit="1" customWidth="1"/>
    <col min="15" max="15" width="22.5703125" style="40" bestFit="1" customWidth="1"/>
    <col min="16" max="16" width="15.85546875" style="40" bestFit="1" customWidth="1"/>
    <col min="17" max="17" width="22.5703125" style="40" bestFit="1" customWidth="1"/>
    <col min="18" max="18" width="15.85546875" style="40" bestFit="1" customWidth="1"/>
    <col min="19" max="19" width="22.5703125" style="40" bestFit="1" customWidth="1"/>
    <col min="20" max="20" width="15.85546875" style="40" bestFit="1" customWidth="1"/>
    <col min="21" max="21" width="22.5703125" style="40" bestFit="1" customWidth="1"/>
    <col min="22" max="22" width="10.28515625" style="40" bestFit="1" customWidth="1"/>
    <col min="23" max="23" width="14.7109375" style="40" bestFit="1" customWidth="1"/>
    <col min="24" max="24" width="10.28515625" style="40" bestFit="1" customWidth="1"/>
    <col min="25" max="25" width="14.7109375" style="40" bestFit="1" customWidth="1"/>
    <col min="26" max="16384" width="9.140625" style="40"/>
  </cols>
  <sheetData>
    <row r="2" spans="1:25" ht="15" customHeight="1" x14ac:dyDescent="0.25">
      <c r="A2" s="98" t="s">
        <v>175</v>
      </c>
      <c r="B2" s="98"/>
      <c r="C2" s="98"/>
      <c r="D2" s="98"/>
      <c r="E2" s="98"/>
      <c r="F2" s="98"/>
      <c r="G2" s="98"/>
      <c r="H2" s="98"/>
      <c r="I2" s="98"/>
      <c r="J2" s="98"/>
      <c r="K2" s="98"/>
      <c r="L2" s="98"/>
      <c r="M2" s="98"/>
      <c r="N2" s="98"/>
      <c r="O2" s="98"/>
      <c r="P2" s="98"/>
      <c r="Q2" s="98"/>
      <c r="R2" s="98"/>
      <c r="S2" s="98"/>
      <c r="T2" s="98"/>
      <c r="U2" s="98"/>
      <c r="V2" s="41"/>
      <c r="W2" s="41"/>
      <c r="X2" s="41"/>
      <c r="Y2" s="41"/>
    </row>
    <row r="3" spans="1:25" x14ac:dyDescent="0.25">
      <c r="A3" s="99"/>
    </row>
    <row r="4" spans="1:25" ht="22.5" customHeight="1" x14ac:dyDescent="0.25">
      <c r="A4" s="100" t="s">
        <v>93</v>
      </c>
      <c r="B4" s="101" t="s">
        <v>9</v>
      </c>
      <c r="C4" s="42"/>
      <c r="D4" s="102" t="s">
        <v>176</v>
      </c>
      <c r="E4" s="103"/>
      <c r="F4" s="104" t="s">
        <v>177</v>
      </c>
      <c r="G4" s="105"/>
      <c r="H4" s="106" t="s">
        <v>114</v>
      </c>
      <c r="I4" s="107"/>
      <c r="J4" s="106" t="s">
        <v>178</v>
      </c>
      <c r="K4" s="107"/>
      <c r="L4" s="104" t="s">
        <v>115</v>
      </c>
      <c r="M4" s="105"/>
      <c r="N4" s="104" t="s">
        <v>116</v>
      </c>
      <c r="O4" s="105"/>
      <c r="P4" s="102" t="s">
        <v>179</v>
      </c>
      <c r="Q4" s="108"/>
      <c r="R4" s="109" t="s">
        <v>180</v>
      </c>
      <c r="S4" s="110"/>
      <c r="T4" s="106" t="s">
        <v>181</v>
      </c>
      <c r="U4" s="107"/>
    </row>
    <row r="5" spans="1:25" ht="15" customHeight="1" x14ac:dyDescent="0.25">
      <c r="A5" s="111"/>
      <c r="B5" s="112" t="s">
        <v>74</v>
      </c>
      <c r="C5" s="112" t="s">
        <v>182</v>
      </c>
      <c r="D5" s="113" t="s">
        <v>74</v>
      </c>
      <c r="E5" s="112" t="s">
        <v>182</v>
      </c>
      <c r="F5" s="113" t="s">
        <v>74</v>
      </c>
      <c r="G5" s="112" t="s">
        <v>182</v>
      </c>
      <c r="H5" s="113" t="s">
        <v>74</v>
      </c>
      <c r="I5" s="112" t="s">
        <v>182</v>
      </c>
      <c r="J5" s="113" t="s">
        <v>74</v>
      </c>
      <c r="K5" s="112" t="s">
        <v>182</v>
      </c>
      <c r="L5" s="113" t="s">
        <v>74</v>
      </c>
      <c r="M5" s="112" t="s">
        <v>182</v>
      </c>
      <c r="N5" s="113" t="s">
        <v>74</v>
      </c>
      <c r="O5" s="112" t="s">
        <v>182</v>
      </c>
      <c r="P5" s="113" t="s">
        <v>74</v>
      </c>
      <c r="Q5" s="112" t="s">
        <v>182</v>
      </c>
      <c r="R5" s="113" t="s">
        <v>74</v>
      </c>
      <c r="S5" s="112" t="s">
        <v>182</v>
      </c>
      <c r="T5" s="113" t="s">
        <v>74</v>
      </c>
      <c r="U5" s="112" t="s">
        <v>182</v>
      </c>
    </row>
    <row r="6" spans="1:25" ht="11.25" customHeight="1" x14ac:dyDescent="0.25">
      <c r="A6" s="114" t="s">
        <v>91</v>
      </c>
      <c r="B6" s="79">
        <f>SUM(B7:B23)</f>
        <v>557</v>
      </c>
      <c r="C6" s="79">
        <f>SUM(C7:C23)</f>
        <v>7284540723.2399998</v>
      </c>
      <c r="D6" s="115">
        <f t="shared" ref="D6:U6" si="0">SUM(D7:D23)</f>
        <v>147</v>
      </c>
      <c r="E6" s="115">
        <f t="shared" si="0"/>
        <v>795056141</v>
      </c>
      <c r="F6" s="115">
        <f t="shared" si="0"/>
        <v>166</v>
      </c>
      <c r="G6" s="115">
        <f t="shared" si="0"/>
        <v>1302196625.5999999</v>
      </c>
      <c r="H6" s="115">
        <f t="shared" si="0"/>
        <v>22</v>
      </c>
      <c r="I6" s="115">
        <f t="shared" si="0"/>
        <v>444737780.40000004</v>
      </c>
      <c r="J6" s="115">
        <f t="shared" si="0"/>
        <v>13</v>
      </c>
      <c r="K6" s="115">
        <f t="shared" si="0"/>
        <v>448716953</v>
      </c>
      <c r="L6" s="115">
        <f t="shared" si="0"/>
        <v>23</v>
      </c>
      <c r="M6" s="115">
        <f t="shared" si="0"/>
        <v>422698524.81999999</v>
      </c>
      <c r="N6" s="115">
        <f t="shared" si="0"/>
        <v>23</v>
      </c>
      <c r="O6" s="115">
        <f t="shared" si="0"/>
        <v>418548344</v>
      </c>
      <c r="P6" s="115">
        <f t="shared" si="0"/>
        <v>79</v>
      </c>
      <c r="Q6" s="115">
        <f t="shared" si="0"/>
        <v>1386911483.8</v>
      </c>
      <c r="R6" s="115">
        <f t="shared" si="0"/>
        <v>75</v>
      </c>
      <c r="S6" s="115">
        <f t="shared" si="0"/>
        <v>1965730698.1999998</v>
      </c>
      <c r="T6" s="115">
        <f t="shared" si="0"/>
        <v>9</v>
      </c>
      <c r="U6" s="115">
        <f t="shared" si="0"/>
        <v>99944172.420000002</v>
      </c>
    </row>
    <row r="7" spans="1:25" ht="11.25" customHeight="1" x14ac:dyDescent="0.25">
      <c r="A7" s="116" t="s">
        <v>66</v>
      </c>
      <c r="B7" s="79">
        <f>SUM(D7,F7,H7,J7,L7,N7,P7,R7,T7)</f>
        <v>8</v>
      </c>
      <c r="C7" s="79">
        <f>SUM(E7,G7,I7,K7,M7,O7,Q7,S7,U7)</f>
        <v>122340414</v>
      </c>
      <c r="D7" s="117">
        <v>1</v>
      </c>
      <c r="E7" s="117">
        <v>6380070</v>
      </c>
      <c r="F7" s="118">
        <v>3</v>
      </c>
      <c r="G7" s="118">
        <v>36289184</v>
      </c>
      <c r="H7" s="118">
        <v>0</v>
      </c>
      <c r="I7" s="118">
        <v>0</v>
      </c>
      <c r="J7" s="118">
        <v>1</v>
      </c>
      <c r="K7" s="118">
        <v>41883301</v>
      </c>
      <c r="L7" s="118">
        <v>1</v>
      </c>
      <c r="M7" s="118">
        <v>17462306</v>
      </c>
      <c r="N7" s="118">
        <v>0</v>
      </c>
      <c r="O7" s="118">
        <v>0</v>
      </c>
      <c r="P7" s="118">
        <v>2</v>
      </c>
      <c r="Q7" s="118">
        <v>20325553</v>
      </c>
      <c r="R7" s="118">
        <v>0</v>
      </c>
      <c r="S7" s="118">
        <v>0</v>
      </c>
      <c r="T7" s="118">
        <v>0</v>
      </c>
      <c r="U7" s="118">
        <v>0</v>
      </c>
    </row>
    <row r="8" spans="1:25" ht="11.25" customHeight="1" x14ac:dyDescent="0.25">
      <c r="A8" s="116" t="s">
        <v>56</v>
      </c>
      <c r="B8" s="79">
        <f>SUM(D8,F8,H8,J8,L8,N8,P8,R8,T8)</f>
        <v>3</v>
      </c>
      <c r="C8" s="79">
        <f t="shared" ref="B8:C23" si="1">SUM(E8,G8,I8,K8,M8,O8,Q8,S8,U8)</f>
        <v>88921516</v>
      </c>
      <c r="D8" s="117">
        <v>0</v>
      </c>
      <c r="E8" s="117">
        <v>0</v>
      </c>
      <c r="F8" s="118">
        <v>1</v>
      </c>
      <c r="G8" s="118">
        <v>14071354</v>
      </c>
      <c r="H8" s="118">
        <v>0</v>
      </c>
      <c r="I8" s="118">
        <v>0</v>
      </c>
      <c r="J8" s="118">
        <v>0</v>
      </c>
      <c r="K8" s="118">
        <v>0</v>
      </c>
      <c r="L8" s="118">
        <v>0</v>
      </c>
      <c r="M8" s="118">
        <v>0</v>
      </c>
      <c r="N8" s="118">
        <v>0</v>
      </c>
      <c r="O8" s="118">
        <v>0</v>
      </c>
      <c r="P8" s="118">
        <v>0</v>
      </c>
      <c r="Q8" s="118">
        <v>0</v>
      </c>
      <c r="R8" s="118">
        <v>2</v>
      </c>
      <c r="S8" s="118">
        <v>74850162</v>
      </c>
      <c r="T8" s="118">
        <v>0</v>
      </c>
      <c r="U8" s="118">
        <v>0</v>
      </c>
    </row>
    <row r="9" spans="1:25" ht="11.25" customHeight="1" x14ac:dyDescent="0.25">
      <c r="A9" s="116" t="s">
        <v>60</v>
      </c>
      <c r="B9" s="79">
        <f t="shared" si="1"/>
        <v>6</v>
      </c>
      <c r="C9" s="79">
        <f t="shared" si="1"/>
        <v>158274451.90000001</v>
      </c>
      <c r="D9" s="117">
        <v>0</v>
      </c>
      <c r="E9" s="117">
        <v>0</v>
      </c>
      <c r="F9" s="118">
        <v>1</v>
      </c>
      <c r="G9" s="118">
        <v>6225300</v>
      </c>
      <c r="H9" s="118">
        <v>1</v>
      </c>
      <c r="I9" s="118">
        <v>4947770</v>
      </c>
      <c r="J9" s="118">
        <v>1</v>
      </c>
      <c r="K9" s="118">
        <v>45442887</v>
      </c>
      <c r="L9" s="118">
        <v>0</v>
      </c>
      <c r="M9" s="118">
        <v>0</v>
      </c>
      <c r="N9" s="118">
        <v>0</v>
      </c>
      <c r="O9" s="118">
        <v>0</v>
      </c>
      <c r="P9" s="118">
        <v>1</v>
      </c>
      <c r="Q9" s="118">
        <v>49991970</v>
      </c>
      <c r="R9" s="118">
        <v>1</v>
      </c>
      <c r="S9" s="118">
        <v>38766527</v>
      </c>
      <c r="T9" s="118">
        <v>1</v>
      </c>
      <c r="U9" s="118">
        <v>12899997.9</v>
      </c>
    </row>
    <row r="10" spans="1:25" ht="11.25" customHeight="1" x14ac:dyDescent="0.25">
      <c r="A10" s="116" t="s">
        <v>65</v>
      </c>
      <c r="B10" s="79">
        <f t="shared" si="1"/>
        <v>4</v>
      </c>
      <c r="C10" s="79">
        <f t="shared" si="1"/>
        <v>67591834</v>
      </c>
      <c r="D10" s="117">
        <v>0</v>
      </c>
      <c r="E10" s="117">
        <v>0</v>
      </c>
      <c r="F10" s="118">
        <v>2</v>
      </c>
      <c r="G10" s="118">
        <v>19610663</v>
      </c>
      <c r="H10" s="118">
        <v>0</v>
      </c>
      <c r="I10" s="118">
        <v>0</v>
      </c>
      <c r="J10" s="118">
        <v>0</v>
      </c>
      <c r="K10" s="118">
        <v>0</v>
      </c>
      <c r="L10" s="118">
        <v>1</v>
      </c>
      <c r="M10" s="118">
        <v>29058896</v>
      </c>
      <c r="N10" s="118">
        <v>0</v>
      </c>
      <c r="O10" s="118">
        <v>0</v>
      </c>
      <c r="P10" s="118">
        <v>1</v>
      </c>
      <c r="Q10" s="118">
        <v>18922275</v>
      </c>
      <c r="R10" s="118">
        <v>0</v>
      </c>
      <c r="S10" s="118">
        <v>0</v>
      </c>
      <c r="T10" s="118">
        <v>0</v>
      </c>
      <c r="U10" s="118">
        <v>0</v>
      </c>
    </row>
    <row r="11" spans="1:25" ht="11.25" customHeight="1" x14ac:dyDescent="0.25">
      <c r="A11" s="116" t="s">
        <v>61</v>
      </c>
      <c r="B11" s="79">
        <f t="shared" si="1"/>
        <v>4</v>
      </c>
      <c r="C11" s="79">
        <f t="shared" si="1"/>
        <v>39814176.93</v>
      </c>
      <c r="D11" s="117">
        <v>1</v>
      </c>
      <c r="E11" s="117">
        <v>7500000</v>
      </c>
      <c r="F11" s="118">
        <v>2</v>
      </c>
      <c r="G11" s="118">
        <v>10326635</v>
      </c>
      <c r="H11" s="118">
        <v>0</v>
      </c>
      <c r="I11" s="118">
        <v>0</v>
      </c>
      <c r="J11" s="118">
        <v>0</v>
      </c>
      <c r="K11" s="118">
        <v>0</v>
      </c>
      <c r="L11" s="118">
        <v>1</v>
      </c>
      <c r="M11" s="118">
        <v>21987541.93</v>
      </c>
      <c r="N11" s="118">
        <v>0</v>
      </c>
      <c r="O11" s="118">
        <v>0</v>
      </c>
      <c r="P11" s="118">
        <v>0</v>
      </c>
      <c r="Q11" s="118">
        <v>0</v>
      </c>
      <c r="R11" s="118">
        <v>0</v>
      </c>
      <c r="S11" s="118">
        <v>0</v>
      </c>
      <c r="T11" s="118">
        <v>0</v>
      </c>
      <c r="U11" s="118">
        <v>0</v>
      </c>
    </row>
    <row r="12" spans="1:25" ht="11.25" customHeight="1" x14ac:dyDescent="0.25">
      <c r="A12" s="116" t="s">
        <v>62</v>
      </c>
      <c r="B12" s="79">
        <f t="shared" si="1"/>
        <v>65</v>
      </c>
      <c r="C12" s="79">
        <f t="shared" si="1"/>
        <v>834791653.70000005</v>
      </c>
      <c r="D12" s="117">
        <v>10</v>
      </c>
      <c r="E12" s="117">
        <v>43594351</v>
      </c>
      <c r="F12" s="118">
        <v>25</v>
      </c>
      <c r="G12" s="118">
        <v>206471438</v>
      </c>
      <c r="H12" s="118">
        <v>6</v>
      </c>
      <c r="I12" s="118">
        <v>108705686</v>
      </c>
      <c r="J12" s="118">
        <v>3</v>
      </c>
      <c r="K12" s="118">
        <v>84669558</v>
      </c>
      <c r="L12" s="118">
        <v>2</v>
      </c>
      <c r="M12" s="118">
        <v>26176604</v>
      </c>
      <c r="N12" s="118">
        <v>3</v>
      </c>
      <c r="O12" s="118">
        <v>30100287</v>
      </c>
      <c r="P12" s="118">
        <v>9</v>
      </c>
      <c r="Q12" s="118">
        <v>211526370</v>
      </c>
      <c r="R12" s="118">
        <v>4</v>
      </c>
      <c r="S12" s="118">
        <v>100575658</v>
      </c>
      <c r="T12" s="118">
        <v>3</v>
      </c>
      <c r="U12" s="118">
        <v>22971701.699999999</v>
      </c>
    </row>
    <row r="13" spans="1:25" ht="11.25" customHeight="1" x14ac:dyDescent="0.25">
      <c r="A13" s="116" t="s">
        <v>59</v>
      </c>
      <c r="B13" s="79">
        <f t="shared" si="1"/>
        <v>346</v>
      </c>
      <c r="C13" s="79">
        <f t="shared" si="1"/>
        <v>4617080500.1200008</v>
      </c>
      <c r="D13" s="117">
        <v>107</v>
      </c>
      <c r="E13" s="117">
        <v>597242247.10000002</v>
      </c>
      <c r="F13" s="118">
        <v>81</v>
      </c>
      <c r="G13" s="118">
        <v>592666512.60000002</v>
      </c>
      <c r="H13" s="118">
        <v>12</v>
      </c>
      <c r="I13" s="118">
        <v>279945094.40000004</v>
      </c>
      <c r="J13" s="118">
        <v>5</v>
      </c>
      <c r="K13" s="118">
        <v>190692182</v>
      </c>
      <c r="L13" s="118">
        <v>7</v>
      </c>
      <c r="M13" s="118">
        <v>126704068</v>
      </c>
      <c r="N13" s="118">
        <v>18</v>
      </c>
      <c r="O13" s="118">
        <v>353735704</v>
      </c>
      <c r="P13" s="118">
        <v>58</v>
      </c>
      <c r="Q13" s="118">
        <v>962930820</v>
      </c>
      <c r="R13" s="118">
        <v>55</v>
      </c>
      <c r="S13" s="118">
        <v>1468878935.5</v>
      </c>
      <c r="T13" s="118">
        <v>3</v>
      </c>
      <c r="U13" s="118">
        <v>44284936.519999996</v>
      </c>
    </row>
    <row r="14" spans="1:25" ht="11.25" customHeight="1" x14ac:dyDescent="0.25">
      <c r="A14" s="116" t="s">
        <v>63</v>
      </c>
      <c r="B14" s="79">
        <f t="shared" si="1"/>
        <v>6</v>
      </c>
      <c r="C14" s="79">
        <f t="shared" si="1"/>
        <v>91390523.329999998</v>
      </c>
      <c r="D14" s="117">
        <v>0</v>
      </c>
      <c r="E14" s="117">
        <v>0</v>
      </c>
      <c r="F14" s="118">
        <v>1</v>
      </c>
      <c r="G14" s="118">
        <v>4061400</v>
      </c>
      <c r="H14" s="118">
        <v>0</v>
      </c>
      <c r="I14" s="118">
        <v>0</v>
      </c>
      <c r="J14" s="118">
        <v>0</v>
      </c>
      <c r="K14" s="118">
        <v>0</v>
      </c>
      <c r="L14" s="118">
        <v>3</v>
      </c>
      <c r="M14" s="118">
        <v>58865831.730000004</v>
      </c>
      <c r="N14" s="118">
        <v>1</v>
      </c>
      <c r="O14" s="118">
        <v>15627677</v>
      </c>
      <c r="P14" s="118">
        <v>0</v>
      </c>
      <c r="Q14" s="118">
        <v>0</v>
      </c>
      <c r="R14" s="118">
        <v>1</v>
      </c>
      <c r="S14" s="118">
        <v>12835614.6</v>
      </c>
      <c r="T14" s="118">
        <v>0</v>
      </c>
      <c r="U14" s="118">
        <v>0</v>
      </c>
    </row>
    <row r="15" spans="1:25" ht="11.25" customHeight="1" x14ac:dyDescent="0.25">
      <c r="A15" s="116" t="s">
        <v>55</v>
      </c>
      <c r="B15" s="79">
        <f t="shared" si="1"/>
        <v>8</v>
      </c>
      <c r="C15" s="79">
        <f t="shared" si="1"/>
        <v>71300877</v>
      </c>
      <c r="D15" s="117">
        <v>2</v>
      </c>
      <c r="E15" s="117">
        <v>10319512</v>
      </c>
      <c r="F15" s="118">
        <v>4</v>
      </c>
      <c r="G15" s="118">
        <v>15283681</v>
      </c>
      <c r="H15" s="118">
        <v>0</v>
      </c>
      <c r="I15" s="118">
        <v>0</v>
      </c>
      <c r="J15" s="118">
        <v>1</v>
      </c>
      <c r="K15" s="118">
        <v>26175474</v>
      </c>
      <c r="L15" s="118">
        <v>1</v>
      </c>
      <c r="M15" s="118">
        <v>19522210</v>
      </c>
      <c r="N15" s="118">
        <v>0</v>
      </c>
      <c r="O15" s="118">
        <v>0</v>
      </c>
      <c r="P15" s="118">
        <v>0</v>
      </c>
      <c r="Q15" s="118">
        <v>0</v>
      </c>
      <c r="R15" s="118">
        <v>0</v>
      </c>
      <c r="S15" s="118">
        <v>0</v>
      </c>
      <c r="T15" s="118">
        <v>0</v>
      </c>
      <c r="U15" s="118">
        <v>0</v>
      </c>
    </row>
    <row r="16" spans="1:25" ht="11.25" customHeight="1" x14ac:dyDescent="0.25">
      <c r="A16" s="116" t="s">
        <v>85</v>
      </c>
      <c r="B16" s="79">
        <f t="shared" si="1"/>
        <v>2</v>
      </c>
      <c r="C16" s="79">
        <f t="shared" si="1"/>
        <v>3600398</v>
      </c>
      <c r="D16" s="117">
        <v>0</v>
      </c>
      <c r="E16" s="117">
        <v>0</v>
      </c>
      <c r="F16" s="118">
        <v>2</v>
      </c>
      <c r="G16" s="118">
        <v>3600398</v>
      </c>
      <c r="H16" s="118">
        <v>0</v>
      </c>
      <c r="I16" s="118">
        <v>0</v>
      </c>
      <c r="J16" s="118">
        <v>0</v>
      </c>
      <c r="K16" s="118">
        <v>0</v>
      </c>
      <c r="L16" s="118">
        <v>0</v>
      </c>
      <c r="M16" s="118">
        <v>0</v>
      </c>
      <c r="N16" s="118">
        <v>0</v>
      </c>
      <c r="O16" s="118">
        <v>0</v>
      </c>
      <c r="P16" s="118">
        <v>0</v>
      </c>
      <c r="Q16" s="118">
        <v>0</v>
      </c>
      <c r="R16" s="118">
        <v>0</v>
      </c>
      <c r="S16" s="118">
        <v>0</v>
      </c>
      <c r="T16" s="118">
        <v>0</v>
      </c>
      <c r="U16" s="118">
        <v>0</v>
      </c>
    </row>
    <row r="17" spans="1:25" ht="11.25" customHeight="1" x14ac:dyDescent="0.25">
      <c r="A17" s="116" t="s">
        <v>87</v>
      </c>
      <c r="B17" s="79">
        <f t="shared" si="1"/>
        <v>20</v>
      </c>
      <c r="C17" s="79">
        <f t="shared" si="1"/>
        <v>212038163.30000001</v>
      </c>
      <c r="D17" s="117">
        <v>7</v>
      </c>
      <c r="E17" s="117">
        <v>38617966</v>
      </c>
      <c r="F17" s="118">
        <v>6</v>
      </c>
      <c r="G17" s="118">
        <v>44896527</v>
      </c>
      <c r="H17" s="118">
        <v>0</v>
      </c>
      <c r="I17" s="118">
        <v>0</v>
      </c>
      <c r="J17" s="118">
        <v>1</v>
      </c>
      <c r="K17" s="118">
        <v>40456551</v>
      </c>
      <c r="L17" s="118">
        <v>1</v>
      </c>
      <c r="M17" s="118">
        <v>12865552</v>
      </c>
      <c r="N17" s="118">
        <v>1</v>
      </c>
      <c r="O17" s="118">
        <v>19084676</v>
      </c>
      <c r="P17" s="118">
        <v>1</v>
      </c>
      <c r="Q17" s="118">
        <v>17934390</v>
      </c>
      <c r="R17" s="118">
        <v>1</v>
      </c>
      <c r="S17" s="118">
        <v>18394965</v>
      </c>
      <c r="T17" s="118">
        <v>2</v>
      </c>
      <c r="U17" s="118">
        <v>19787536.300000001</v>
      </c>
    </row>
    <row r="18" spans="1:25" ht="11.25" customHeight="1" x14ac:dyDescent="0.25">
      <c r="A18" s="116" t="s">
        <v>88</v>
      </c>
      <c r="B18" s="79">
        <f t="shared" si="1"/>
        <v>12</v>
      </c>
      <c r="C18" s="79">
        <f t="shared" si="1"/>
        <v>173739809.96000001</v>
      </c>
      <c r="D18" s="117">
        <v>1</v>
      </c>
      <c r="E18" s="117">
        <v>999920</v>
      </c>
      <c r="F18" s="118">
        <v>5</v>
      </c>
      <c r="G18" s="118">
        <v>36061852</v>
      </c>
      <c r="H18" s="118">
        <v>0</v>
      </c>
      <c r="I18" s="118">
        <v>0</v>
      </c>
      <c r="J18" s="118">
        <v>0</v>
      </c>
      <c r="K18" s="118">
        <v>0</v>
      </c>
      <c r="L18" s="118">
        <v>4</v>
      </c>
      <c r="M18" s="118">
        <v>79231089.960000008</v>
      </c>
      <c r="N18" s="118">
        <v>0</v>
      </c>
      <c r="O18" s="118">
        <v>0</v>
      </c>
      <c r="P18" s="118">
        <v>0</v>
      </c>
      <c r="Q18" s="118">
        <v>0</v>
      </c>
      <c r="R18" s="118">
        <v>2</v>
      </c>
      <c r="S18" s="118">
        <v>57446948</v>
      </c>
      <c r="T18" s="118">
        <v>0</v>
      </c>
      <c r="U18" s="118">
        <v>0</v>
      </c>
    </row>
    <row r="19" spans="1:25" ht="11.25" customHeight="1" x14ac:dyDescent="0.25">
      <c r="A19" s="116" t="s">
        <v>89</v>
      </c>
      <c r="B19" s="79">
        <f t="shared" si="1"/>
        <v>18</v>
      </c>
      <c r="C19" s="79">
        <f t="shared" si="1"/>
        <v>174671358.90000001</v>
      </c>
      <c r="D19" s="117">
        <v>5</v>
      </c>
      <c r="E19" s="117">
        <v>26987062.899999999</v>
      </c>
      <c r="F19" s="118">
        <v>7</v>
      </c>
      <c r="G19" s="118">
        <v>39369998</v>
      </c>
      <c r="H19" s="118">
        <v>1</v>
      </c>
      <c r="I19" s="118">
        <v>14851282</v>
      </c>
      <c r="J19" s="118">
        <v>0</v>
      </c>
      <c r="K19" s="118">
        <v>0</v>
      </c>
      <c r="L19" s="118">
        <v>1</v>
      </c>
      <c r="M19" s="118">
        <v>15028995</v>
      </c>
      <c r="N19" s="118">
        <v>0</v>
      </c>
      <c r="O19" s="118">
        <v>0</v>
      </c>
      <c r="P19" s="118">
        <v>2</v>
      </c>
      <c r="Q19" s="118">
        <v>48455743</v>
      </c>
      <c r="R19" s="118">
        <v>2</v>
      </c>
      <c r="S19" s="118">
        <v>29978278</v>
      </c>
      <c r="T19" s="118">
        <v>0</v>
      </c>
      <c r="U19" s="118">
        <v>0</v>
      </c>
    </row>
    <row r="20" spans="1:25" ht="11.25" customHeight="1" x14ac:dyDescent="0.25">
      <c r="A20" s="116" t="s">
        <v>90</v>
      </c>
      <c r="B20" s="79">
        <f t="shared" si="1"/>
        <v>11</v>
      </c>
      <c r="C20" s="79">
        <f t="shared" si="1"/>
        <v>145010786.19999999</v>
      </c>
      <c r="D20" s="117">
        <v>0</v>
      </c>
      <c r="E20" s="117">
        <v>0</v>
      </c>
      <c r="F20" s="118">
        <v>5</v>
      </c>
      <c r="G20" s="118">
        <v>41552281</v>
      </c>
      <c r="H20" s="118">
        <v>1</v>
      </c>
      <c r="I20" s="118">
        <v>18688682</v>
      </c>
      <c r="J20" s="118">
        <v>1</v>
      </c>
      <c r="K20" s="118">
        <v>19397000</v>
      </c>
      <c r="L20" s="118">
        <v>1</v>
      </c>
      <c r="M20" s="118">
        <v>15795430.199999999</v>
      </c>
      <c r="N20" s="118">
        <v>0</v>
      </c>
      <c r="O20" s="118">
        <v>0</v>
      </c>
      <c r="P20" s="118">
        <v>0</v>
      </c>
      <c r="Q20" s="118">
        <v>0</v>
      </c>
      <c r="R20" s="118">
        <v>3</v>
      </c>
      <c r="S20" s="118">
        <v>49577393</v>
      </c>
      <c r="T20" s="118">
        <v>0</v>
      </c>
      <c r="U20" s="118">
        <v>0</v>
      </c>
    </row>
    <row r="21" spans="1:25" ht="11.25" customHeight="1" x14ac:dyDescent="0.25">
      <c r="A21" s="116" t="s">
        <v>68</v>
      </c>
      <c r="B21" s="79">
        <f t="shared" si="1"/>
        <v>1</v>
      </c>
      <c r="C21" s="79">
        <f t="shared" si="1"/>
        <v>2624300</v>
      </c>
      <c r="D21" s="117">
        <v>0</v>
      </c>
      <c r="E21" s="117">
        <v>0</v>
      </c>
      <c r="F21" s="118">
        <v>1</v>
      </c>
      <c r="G21" s="118">
        <v>2624300</v>
      </c>
      <c r="H21" s="118">
        <v>0</v>
      </c>
      <c r="I21" s="118">
        <v>0</v>
      </c>
      <c r="J21" s="118">
        <v>0</v>
      </c>
      <c r="K21" s="118">
        <v>0</v>
      </c>
      <c r="L21" s="118">
        <v>0</v>
      </c>
      <c r="M21" s="118">
        <v>0</v>
      </c>
      <c r="N21" s="118">
        <v>0</v>
      </c>
      <c r="O21" s="118">
        <v>0</v>
      </c>
      <c r="P21" s="118">
        <v>0</v>
      </c>
      <c r="Q21" s="118">
        <v>0</v>
      </c>
      <c r="R21" s="118">
        <v>0</v>
      </c>
      <c r="S21" s="118">
        <v>0</v>
      </c>
      <c r="T21" s="118">
        <v>0</v>
      </c>
      <c r="U21" s="118">
        <v>0</v>
      </c>
    </row>
    <row r="22" spans="1:25" ht="11.25" customHeight="1" x14ac:dyDescent="0.25">
      <c r="A22" s="43" t="s">
        <v>67</v>
      </c>
      <c r="B22" s="79">
        <f t="shared" si="1"/>
        <v>9</v>
      </c>
      <c r="C22" s="79">
        <f t="shared" si="1"/>
        <v>124158245</v>
      </c>
      <c r="D22" s="117">
        <v>4</v>
      </c>
      <c r="E22" s="117">
        <v>28720524</v>
      </c>
      <c r="F22" s="118">
        <v>2</v>
      </c>
      <c r="G22" s="118">
        <v>7475000</v>
      </c>
      <c r="H22" s="118">
        <v>0</v>
      </c>
      <c r="I22" s="118">
        <v>0</v>
      </c>
      <c r="J22" s="118">
        <v>0</v>
      </c>
      <c r="K22" s="118">
        <v>0</v>
      </c>
      <c r="L22" s="118">
        <v>0</v>
      </c>
      <c r="M22" s="118">
        <v>0</v>
      </c>
      <c r="N22" s="118">
        <v>0</v>
      </c>
      <c r="O22" s="118">
        <v>0</v>
      </c>
      <c r="P22" s="118">
        <v>1</v>
      </c>
      <c r="Q22" s="118">
        <v>13775279</v>
      </c>
      <c r="R22" s="118">
        <v>2</v>
      </c>
      <c r="S22" s="118">
        <v>74187442</v>
      </c>
      <c r="T22" s="118">
        <v>0</v>
      </c>
      <c r="U22" s="118">
        <v>0</v>
      </c>
    </row>
    <row r="23" spans="1:25" ht="11.25" customHeight="1" x14ac:dyDescent="0.25">
      <c r="A23" s="116" t="s">
        <v>183</v>
      </c>
      <c r="B23" s="79">
        <f t="shared" si="1"/>
        <v>34</v>
      </c>
      <c r="C23" s="79">
        <f t="shared" si="1"/>
        <v>357191714.90000004</v>
      </c>
      <c r="D23" s="117">
        <v>9</v>
      </c>
      <c r="E23" s="117">
        <v>34694488</v>
      </c>
      <c r="F23" s="118">
        <v>18</v>
      </c>
      <c r="G23" s="118">
        <v>221610102</v>
      </c>
      <c r="H23" s="118">
        <v>1</v>
      </c>
      <c r="I23" s="118">
        <v>17599266</v>
      </c>
      <c r="J23" s="118">
        <v>0</v>
      </c>
      <c r="K23" s="118">
        <v>0</v>
      </c>
      <c r="L23" s="118">
        <v>0</v>
      </c>
      <c r="M23" s="118">
        <v>0</v>
      </c>
      <c r="N23" s="118">
        <v>0</v>
      </c>
      <c r="O23" s="118">
        <v>0</v>
      </c>
      <c r="P23" s="118">
        <v>4</v>
      </c>
      <c r="Q23" s="118">
        <v>43049083.799999997</v>
      </c>
      <c r="R23" s="118">
        <v>2</v>
      </c>
      <c r="S23" s="118">
        <v>40238775.100000001</v>
      </c>
      <c r="T23" s="118">
        <v>0</v>
      </c>
      <c r="U23" s="118">
        <v>0</v>
      </c>
    </row>
    <row r="24" spans="1:25" ht="11.25" customHeight="1" x14ac:dyDescent="0.25">
      <c r="A24" s="99"/>
      <c r="B24" s="125">
        <f>SUM(B7:B22)</f>
        <v>523</v>
      </c>
      <c r="C24" s="125">
        <f>SUM(C7:C22)</f>
        <v>6927349008.3400002</v>
      </c>
      <c r="P24" s="99"/>
      <c r="Q24" s="99"/>
      <c r="R24" s="99"/>
      <c r="S24" s="99"/>
      <c r="T24" s="99"/>
      <c r="U24" s="99"/>
      <c r="V24" s="99"/>
      <c r="W24" s="99"/>
      <c r="X24" s="99"/>
      <c r="Y24" s="99"/>
    </row>
    <row r="25" spans="1:25" ht="11.25" customHeight="1" x14ac:dyDescent="0.25">
      <c r="A25" s="82" t="s">
        <v>155</v>
      </c>
      <c r="B25" s="44"/>
      <c r="C25" s="44"/>
      <c r="D25" s="44"/>
      <c r="E25" s="44"/>
      <c r="F25" s="44"/>
      <c r="G25" s="44"/>
      <c r="H25" s="44"/>
      <c r="I25" s="44"/>
      <c r="J25" s="44"/>
      <c r="K25" s="44"/>
      <c r="L25" s="44"/>
      <c r="M25" s="44"/>
      <c r="N25" s="44"/>
      <c r="O25" s="44"/>
      <c r="P25" s="119"/>
      <c r="Q25" s="119"/>
      <c r="R25" s="119"/>
      <c r="S25" s="119"/>
      <c r="T25" s="119"/>
      <c r="U25" s="119"/>
      <c r="V25" s="98"/>
      <c r="W25" s="98"/>
      <c r="X25" s="98"/>
      <c r="Y25" s="98"/>
    </row>
    <row r="26" spans="1:25" ht="11.25" customHeight="1" x14ac:dyDescent="0.25">
      <c r="A26" s="98" t="s">
        <v>184</v>
      </c>
      <c r="B26" s="98"/>
      <c r="C26" s="98"/>
      <c r="D26" s="98"/>
      <c r="E26" s="98"/>
      <c r="F26" s="98"/>
      <c r="G26" s="98"/>
      <c r="H26" s="98"/>
      <c r="I26" s="98"/>
      <c r="J26" s="98"/>
      <c r="K26" s="98"/>
      <c r="L26" s="98"/>
      <c r="M26" s="98"/>
      <c r="N26" s="98"/>
      <c r="O26" s="98"/>
      <c r="P26" s="119"/>
      <c r="Q26" s="119"/>
      <c r="R26" s="119"/>
      <c r="S26" s="119"/>
      <c r="T26" s="119"/>
      <c r="U26" s="119"/>
      <c r="V26" s="98"/>
      <c r="W26" s="98"/>
      <c r="X26" s="98"/>
      <c r="Y26" s="98"/>
    </row>
    <row r="27" spans="1:25" ht="11.25" customHeight="1" x14ac:dyDescent="0.25">
      <c r="A27" s="98" t="s">
        <v>185</v>
      </c>
      <c r="B27" s="98"/>
      <c r="C27" s="98"/>
      <c r="D27" s="98"/>
      <c r="E27" s="98"/>
      <c r="F27" s="98"/>
      <c r="G27" s="98"/>
      <c r="H27" s="98"/>
      <c r="I27" s="98"/>
      <c r="J27" s="98"/>
      <c r="K27" s="98"/>
      <c r="L27" s="98"/>
      <c r="M27" s="98"/>
      <c r="N27" s="98"/>
      <c r="O27" s="98"/>
      <c r="P27" s="119"/>
      <c r="Q27" s="119"/>
      <c r="R27" s="119"/>
      <c r="S27" s="119"/>
      <c r="T27" s="119"/>
      <c r="U27" s="119"/>
      <c r="V27" s="98"/>
      <c r="W27" s="98"/>
      <c r="X27" s="98"/>
      <c r="Y27" s="98"/>
    </row>
    <row r="28" spans="1:25" ht="11.25" customHeight="1" x14ac:dyDescent="0.25">
      <c r="A28" s="98" t="s">
        <v>186</v>
      </c>
      <c r="B28" s="98"/>
      <c r="C28" s="98"/>
      <c r="D28" s="98"/>
      <c r="E28" s="98"/>
      <c r="F28" s="98"/>
      <c r="G28" s="98"/>
      <c r="H28" s="98"/>
      <c r="I28" s="98"/>
      <c r="J28" s="98"/>
      <c r="K28" s="98"/>
      <c r="L28" s="98"/>
      <c r="M28" s="98"/>
      <c r="N28" s="98"/>
      <c r="O28" s="98"/>
      <c r="P28" s="119"/>
      <c r="Q28" s="119"/>
      <c r="R28" s="119"/>
      <c r="S28" s="119"/>
      <c r="T28" s="119"/>
      <c r="U28" s="119"/>
      <c r="V28" s="98"/>
      <c r="W28" s="98"/>
      <c r="X28" s="98"/>
      <c r="Y28" s="98"/>
    </row>
    <row r="29" spans="1:25" ht="11.25" customHeight="1" x14ac:dyDescent="0.25">
      <c r="A29" s="44" t="s">
        <v>187</v>
      </c>
      <c r="B29" s="44"/>
      <c r="C29" s="44"/>
      <c r="D29" s="44"/>
      <c r="E29" s="44"/>
      <c r="F29" s="44"/>
      <c r="G29" s="44"/>
      <c r="H29" s="44"/>
      <c r="I29" s="44"/>
      <c r="J29" s="44"/>
      <c r="K29" s="44"/>
      <c r="L29" s="44"/>
      <c r="M29" s="44"/>
      <c r="N29" s="44"/>
      <c r="O29" s="45"/>
      <c r="P29" s="119"/>
      <c r="Q29" s="119"/>
      <c r="R29" s="119"/>
      <c r="S29" s="119"/>
      <c r="T29" s="119"/>
      <c r="U29" s="119"/>
      <c r="V29" s="98"/>
      <c r="W29" s="98"/>
      <c r="X29" s="98"/>
      <c r="Y29" s="98"/>
    </row>
    <row r="30" spans="1:25" ht="11.25" customHeight="1" x14ac:dyDescent="0.25">
      <c r="A30" s="99" t="s">
        <v>188</v>
      </c>
      <c r="B30" s="44"/>
      <c r="C30" s="44"/>
      <c r="D30" s="44"/>
      <c r="E30" s="44"/>
      <c r="F30" s="44"/>
      <c r="G30" s="44"/>
      <c r="H30" s="44"/>
      <c r="I30" s="44"/>
      <c r="J30" s="44"/>
      <c r="K30" s="44"/>
      <c r="L30" s="44"/>
      <c r="M30" s="44"/>
      <c r="N30" s="44"/>
      <c r="O30" s="44"/>
      <c r="P30" s="119"/>
      <c r="Q30" s="119"/>
      <c r="R30" s="119"/>
      <c r="S30" s="119"/>
      <c r="T30" s="119"/>
      <c r="U30" s="119"/>
      <c r="V30" s="98"/>
      <c r="W30" s="98"/>
      <c r="X30" s="98"/>
      <c r="Y30" s="98"/>
    </row>
    <row r="31" spans="1:25" ht="11.25" customHeight="1" x14ac:dyDescent="0.25">
      <c r="A31" s="120" t="s">
        <v>189</v>
      </c>
      <c r="B31" s="44"/>
      <c r="C31" s="44"/>
      <c r="D31" s="44"/>
      <c r="E31" s="44"/>
      <c r="F31" s="44"/>
      <c r="G31" s="44"/>
      <c r="H31" s="44"/>
      <c r="I31" s="44"/>
      <c r="J31" s="44"/>
      <c r="K31" s="44"/>
      <c r="L31" s="44"/>
      <c r="M31" s="44"/>
      <c r="N31" s="44"/>
      <c r="O31" s="44"/>
      <c r="P31" s="119"/>
      <c r="Q31" s="119"/>
      <c r="R31" s="119"/>
      <c r="S31" s="119"/>
      <c r="T31" s="119"/>
      <c r="U31" s="119"/>
      <c r="V31" s="98"/>
      <c r="W31" s="98"/>
      <c r="X31" s="98"/>
      <c r="Y31" s="98"/>
    </row>
    <row r="32" spans="1:25" ht="11.25" customHeight="1" x14ac:dyDescent="0.25">
      <c r="A32" s="99" t="s">
        <v>101</v>
      </c>
      <c r="B32" s="44"/>
      <c r="C32" s="44"/>
      <c r="D32" s="44"/>
      <c r="E32" s="44"/>
      <c r="F32" s="44"/>
      <c r="G32" s="44"/>
      <c r="H32" s="44"/>
      <c r="I32" s="44"/>
      <c r="J32" s="44"/>
      <c r="K32" s="44"/>
      <c r="L32" s="44"/>
      <c r="M32" s="44"/>
      <c r="N32" s="44"/>
      <c r="O32" s="44"/>
      <c r="P32" s="121"/>
      <c r="Q32" s="121"/>
      <c r="R32" s="121"/>
      <c r="S32" s="121"/>
      <c r="T32" s="121"/>
      <c r="U32" s="121"/>
      <c r="V32" s="99"/>
      <c r="W32" s="99"/>
      <c r="X32" s="99"/>
      <c r="Y32" s="99"/>
    </row>
    <row r="36" spans="3:3" x14ac:dyDescent="0.25">
      <c r="C36" s="122"/>
    </row>
  </sheetData>
  <pageMargins left="0.39370078740157483" right="0.39370078740157483" top="0.78740157480314965" bottom="0.78740157480314965" header="0.78740157480314965" footer="0.78740157480314965"/>
  <pageSetup paperSize="9" scale="90" orientation="landscape" r:id="rId1"/>
  <headerFooter alignWithMargins="0">
    <oddFooter>&amp;L&amp;C&amp;R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9DA93-C533-4873-9DDF-211682F3E0D1}">
  <dimension ref="A2:B23"/>
  <sheetViews>
    <sheetView workbookViewId="0">
      <selection activeCell="A2" sqref="A2"/>
    </sheetView>
  </sheetViews>
  <sheetFormatPr baseColWidth="10" defaultRowHeight="15" x14ac:dyDescent="0.25"/>
  <sheetData>
    <row r="2" spans="1:2" x14ac:dyDescent="0.25">
      <c r="A2" t="s">
        <v>117</v>
      </c>
    </row>
    <row r="3" spans="1:2" x14ac:dyDescent="0.25">
      <c r="A3" s="46" t="s">
        <v>118</v>
      </c>
    </row>
    <row r="4" spans="1:2" x14ac:dyDescent="0.25">
      <c r="A4" s="47"/>
    </row>
    <row r="5" spans="1:2" x14ac:dyDescent="0.25">
      <c r="A5" s="47"/>
    </row>
    <row r="6" spans="1:2" ht="30" x14ac:dyDescent="0.25">
      <c r="A6" s="48" t="s">
        <v>53</v>
      </c>
      <c r="B6" s="49" t="s">
        <v>119</v>
      </c>
    </row>
    <row r="7" spans="1:2" x14ac:dyDescent="0.25">
      <c r="A7" s="50">
        <v>1</v>
      </c>
      <c r="B7" s="51">
        <v>330558</v>
      </c>
    </row>
    <row r="8" spans="1:2" x14ac:dyDescent="0.25">
      <c r="A8" s="50">
        <v>2</v>
      </c>
      <c r="B8" s="51">
        <v>607534</v>
      </c>
    </row>
    <row r="9" spans="1:2" x14ac:dyDescent="0.25">
      <c r="A9" s="50">
        <v>3</v>
      </c>
      <c r="B9" s="51">
        <v>286168</v>
      </c>
    </row>
    <row r="10" spans="1:2" x14ac:dyDescent="0.25">
      <c r="A10" s="50">
        <v>4</v>
      </c>
      <c r="B10" s="51">
        <v>757586</v>
      </c>
    </row>
    <row r="11" spans="1:2" x14ac:dyDescent="0.25">
      <c r="A11" s="50">
        <v>5</v>
      </c>
      <c r="B11" s="51">
        <v>1815902</v>
      </c>
    </row>
    <row r="12" spans="1:2" x14ac:dyDescent="0.25">
      <c r="A12" s="50">
        <v>6</v>
      </c>
      <c r="B12" s="51">
        <v>914555</v>
      </c>
    </row>
    <row r="13" spans="1:2" x14ac:dyDescent="0.25">
      <c r="A13" s="50">
        <v>7</v>
      </c>
      <c r="B13" s="51">
        <v>1044950</v>
      </c>
    </row>
    <row r="14" spans="1:2" x14ac:dyDescent="0.25">
      <c r="A14" s="50">
        <v>8</v>
      </c>
      <c r="B14" s="51">
        <v>1556805</v>
      </c>
    </row>
    <row r="15" spans="1:2" x14ac:dyDescent="0.25">
      <c r="A15" s="50">
        <v>9</v>
      </c>
      <c r="B15" s="51">
        <v>957224</v>
      </c>
    </row>
    <row r="16" spans="1:2" x14ac:dyDescent="0.25">
      <c r="A16" s="50">
        <v>10</v>
      </c>
      <c r="B16" s="51">
        <v>828708</v>
      </c>
    </row>
    <row r="17" spans="1:2" x14ac:dyDescent="0.25">
      <c r="A17" s="50">
        <v>11</v>
      </c>
      <c r="B17" s="51">
        <v>103158</v>
      </c>
    </row>
    <row r="18" spans="1:2" x14ac:dyDescent="0.25">
      <c r="A18" s="50">
        <v>12</v>
      </c>
      <c r="B18" s="51">
        <v>166533</v>
      </c>
    </row>
    <row r="19" spans="1:2" x14ac:dyDescent="0.25">
      <c r="A19" s="50">
        <v>13</v>
      </c>
      <c r="B19" s="51">
        <v>7112808</v>
      </c>
    </row>
    <row r="20" spans="1:2" x14ac:dyDescent="0.25">
      <c r="A20" s="50">
        <v>14</v>
      </c>
      <c r="B20" s="51">
        <v>384837</v>
      </c>
    </row>
    <row r="21" spans="1:2" x14ac:dyDescent="0.25">
      <c r="A21" s="52">
        <v>15</v>
      </c>
      <c r="B21" s="51">
        <v>226068</v>
      </c>
    </row>
    <row r="22" spans="1:2" x14ac:dyDescent="0.25">
      <c r="A22" s="52">
        <v>16</v>
      </c>
      <c r="B22" s="51">
        <v>480609</v>
      </c>
    </row>
    <row r="23" spans="1:2" x14ac:dyDescent="0.25">
      <c r="A23" s="53" t="s">
        <v>120</v>
      </c>
      <c r="B23" s="54">
        <v>17574003</v>
      </c>
    </row>
  </sheetData>
  <hyperlinks>
    <hyperlink ref="A3" r:id="rId1" xr:uid="{90477321-F38B-4650-9BC9-72524A7328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6941-AB9A-4C5C-BF9D-D734C2B361D1}">
  <dimension ref="A1:H39"/>
  <sheetViews>
    <sheetView zoomScale="90" zoomScaleNormal="90" workbookViewId="0">
      <selection activeCell="G1" sqref="G1:G2"/>
    </sheetView>
  </sheetViews>
  <sheetFormatPr baseColWidth="10" defaultRowHeight="15" x14ac:dyDescent="0.25"/>
  <cols>
    <col min="1" max="1" width="5.85546875" customWidth="1"/>
    <col min="2" max="2" width="26.85546875" bestFit="1" customWidth="1"/>
    <col min="3" max="3" width="13.85546875" bestFit="1" customWidth="1"/>
    <col min="7" max="7" width="12.85546875" customWidth="1"/>
  </cols>
  <sheetData>
    <row r="1" spans="1:7" x14ac:dyDescent="0.25">
      <c r="B1" s="4" t="s">
        <v>0</v>
      </c>
      <c r="C1" s="4" t="s">
        <v>51</v>
      </c>
      <c r="G1" s="189" t="s">
        <v>133</v>
      </c>
    </row>
    <row r="2" spans="1:7" x14ac:dyDescent="0.25">
      <c r="B2" s="2" t="s">
        <v>3</v>
      </c>
      <c r="C2" s="3">
        <f>'ADAIN 2021'!D13</f>
        <v>2944859.6</v>
      </c>
      <c r="G2" s="190"/>
    </row>
    <row r="3" spans="1:7" x14ac:dyDescent="0.25">
      <c r="C3" s="55">
        <v>1</v>
      </c>
      <c r="D3" s="55">
        <v>2</v>
      </c>
      <c r="E3" s="55"/>
      <c r="F3" s="55"/>
    </row>
    <row r="4" spans="1:7" s="128" customFormat="1" x14ac:dyDescent="0.25">
      <c r="A4" s="127" t="s">
        <v>33</v>
      </c>
      <c r="B4" s="127" t="s">
        <v>10</v>
      </c>
      <c r="C4" s="127" t="s">
        <v>11</v>
      </c>
      <c r="D4" s="127" t="s">
        <v>2</v>
      </c>
      <c r="E4" s="127" t="s">
        <v>1</v>
      </c>
    </row>
    <row r="5" spans="1:7" s="128" customFormat="1" x14ac:dyDescent="0.25">
      <c r="A5" s="129">
        <v>1</v>
      </c>
      <c r="B5" s="130" t="s">
        <v>16</v>
      </c>
      <c r="C5" s="130" t="s">
        <v>34</v>
      </c>
      <c r="D5" s="131">
        <f>$C$2/COUNTA($C$5:$C$21)</f>
        <v>173227.03529411764</v>
      </c>
      <c r="E5" s="132">
        <f>D5/$D$22</f>
        <v>5.8823529411764726E-2</v>
      </c>
    </row>
    <row r="6" spans="1:7" s="128" customFormat="1" x14ac:dyDescent="0.25">
      <c r="A6" s="129">
        <v>2</v>
      </c>
      <c r="B6" s="133" t="s">
        <v>17</v>
      </c>
      <c r="C6" s="130" t="s">
        <v>35</v>
      </c>
      <c r="D6" s="131">
        <f t="shared" ref="D6:D21" si="0">$C$2/COUNTA($C$5:$C$21)</f>
        <v>173227.03529411764</v>
      </c>
      <c r="E6" s="132">
        <f t="shared" ref="E6:E21" si="1">D6/$D$22</f>
        <v>5.8823529411764726E-2</v>
      </c>
    </row>
    <row r="7" spans="1:7" s="128" customFormat="1" x14ac:dyDescent="0.25">
      <c r="A7" s="129">
        <v>3</v>
      </c>
      <c r="B7" s="133" t="s">
        <v>18</v>
      </c>
      <c r="C7" s="130" t="s">
        <v>36</v>
      </c>
      <c r="D7" s="131">
        <f t="shared" si="0"/>
        <v>173227.03529411764</v>
      </c>
      <c r="E7" s="132">
        <f t="shared" si="1"/>
        <v>5.8823529411764726E-2</v>
      </c>
    </row>
    <row r="8" spans="1:7" s="128" customFormat="1" x14ac:dyDescent="0.25">
      <c r="A8" s="129">
        <v>4</v>
      </c>
      <c r="B8" s="133" t="s">
        <v>19</v>
      </c>
      <c r="C8" s="130" t="s">
        <v>37</v>
      </c>
      <c r="D8" s="131">
        <f t="shared" si="0"/>
        <v>173227.03529411764</v>
      </c>
      <c r="E8" s="132">
        <f t="shared" si="1"/>
        <v>5.8823529411764726E-2</v>
      </c>
    </row>
    <row r="9" spans="1:7" s="128" customFormat="1" x14ac:dyDescent="0.25">
      <c r="A9" s="129">
        <v>5</v>
      </c>
      <c r="B9" s="133" t="s">
        <v>20</v>
      </c>
      <c r="C9" s="130" t="s">
        <v>38</v>
      </c>
      <c r="D9" s="131">
        <f t="shared" si="0"/>
        <v>173227.03529411764</v>
      </c>
      <c r="E9" s="132">
        <f t="shared" si="1"/>
        <v>5.8823529411764726E-2</v>
      </c>
    </row>
    <row r="10" spans="1:7" s="128" customFormat="1" x14ac:dyDescent="0.25">
      <c r="A10" s="129">
        <v>6</v>
      </c>
      <c r="B10" s="133" t="s">
        <v>21</v>
      </c>
      <c r="C10" s="130" t="s">
        <v>39</v>
      </c>
      <c r="D10" s="131">
        <f t="shared" si="0"/>
        <v>173227.03529411764</v>
      </c>
      <c r="E10" s="132">
        <f t="shared" si="1"/>
        <v>5.8823529411764726E-2</v>
      </c>
    </row>
    <row r="11" spans="1:7" s="128" customFormat="1" x14ac:dyDescent="0.25">
      <c r="A11" s="129">
        <v>7</v>
      </c>
      <c r="B11" s="133" t="s">
        <v>22</v>
      </c>
      <c r="C11" s="130" t="s">
        <v>40</v>
      </c>
      <c r="D11" s="131">
        <f t="shared" si="0"/>
        <v>173227.03529411764</v>
      </c>
      <c r="E11" s="132">
        <f t="shared" si="1"/>
        <v>5.8823529411764726E-2</v>
      </c>
    </row>
    <row r="12" spans="1:7" s="128" customFormat="1" x14ac:dyDescent="0.25">
      <c r="A12" s="129">
        <v>8</v>
      </c>
      <c r="B12" s="133" t="s">
        <v>23</v>
      </c>
      <c r="C12" s="130" t="s">
        <v>41</v>
      </c>
      <c r="D12" s="131">
        <f t="shared" si="0"/>
        <v>173227.03529411764</v>
      </c>
      <c r="E12" s="132">
        <f t="shared" si="1"/>
        <v>5.8823529411764726E-2</v>
      </c>
    </row>
    <row r="13" spans="1:7" s="128" customFormat="1" x14ac:dyDescent="0.25">
      <c r="A13" s="129">
        <v>9</v>
      </c>
      <c r="B13" s="133" t="s">
        <v>24</v>
      </c>
      <c r="C13" s="130" t="s">
        <v>42</v>
      </c>
      <c r="D13" s="131">
        <f t="shared" si="0"/>
        <v>173227.03529411764</v>
      </c>
      <c r="E13" s="132">
        <f t="shared" si="1"/>
        <v>5.8823529411764726E-2</v>
      </c>
    </row>
    <row r="14" spans="1:7" s="128" customFormat="1" x14ac:dyDescent="0.25">
      <c r="A14" s="129">
        <v>10</v>
      </c>
      <c r="B14" s="133" t="s">
        <v>25</v>
      </c>
      <c r="C14" s="130" t="s">
        <v>43</v>
      </c>
      <c r="D14" s="131">
        <f t="shared" si="0"/>
        <v>173227.03529411764</v>
      </c>
      <c r="E14" s="132">
        <f t="shared" si="1"/>
        <v>5.8823529411764726E-2</v>
      </c>
    </row>
    <row r="15" spans="1:7" s="128" customFormat="1" x14ac:dyDescent="0.25">
      <c r="A15" s="129">
        <v>11</v>
      </c>
      <c r="B15" s="133" t="s">
        <v>26</v>
      </c>
      <c r="C15" s="130" t="s">
        <v>44</v>
      </c>
      <c r="D15" s="131">
        <f t="shared" si="0"/>
        <v>173227.03529411764</v>
      </c>
      <c r="E15" s="132">
        <f t="shared" si="1"/>
        <v>5.8823529411764726E-2</v>
      </c>
    </row>
    <row r="16" spans="1:7" s="128" customFormat="1" x14ac:dyDescent="0.25">
      <c r="A16" s="129">
        <v>12</v>
      </c>
      <c r="B16" s="133" t="s">
        <v>27</v>
      </c>
      <c r="C16" s="130" t="s">
        <v>45</v>
      </c>
      <c r="D16" s="131">
        <f t="shared" si="0"/>
        <v>173227.03529411764</v>
      </c>
      <c r="E16" s="132">
        <f t="shared" si="1"/>
        <v>5.8823529411764726E-2</v>
      </c>
    </row>
    <row r="17" spans="1:8" s="128" customFormat="1" x14ac:dyDescent="0.25">
      <c r="A17" s="129">
        <v>13</v>
      </c>
      <c r="B17" s="133" t="s">
        <v>28</v>
      </c>
      <c r="C17" s="130" t="s">
        <v>46</v>
      </c>
      <c r="D17" s="131">
        <f t="shared" si="0"/>
        <v>173227.03529411764</v>
      </c>
      <c r="E17" s="132">
        <f t="shared" si="1"/>
        <v>5.8823529411764726E-2</v>
      </c>
    </row>
    <row r="18" spans="1:8" s="128" customFormat="1" x14ac:dyDescent="0.25">
      <c r="A18" s="129">
        <v>14</v>
      </c>
      <c r="B18" s="133" t="s">
        <v>29</v>
      </c>
      <c r="C18" s="130" t="s">
        <v>47</v>
      </c>
      <c r="D18" s="131">
        <f t="shared" si="0"/>
        <v>173227.03529411764</v>
      </c>
      <c r="E18" s="132">
        <f t="shared" si="1"/>
        <v>5.8823529411764726E-2</v>
      </c>
    </row>
    <row r="19" spans="1:8" s="128" customFormat="1" x14ac:dyDescent="0.25">
      <c r="A19" s="129">
        <v>15</v>
      </c>
      <c r="B19" s="133" t="s">
        <v>30</v>
      </c>
      <c r="C19" s="130" t="s">
        <v>48</v>
      </c>
      <c r="D19" s="131">
        <f t="shared" si="0"/>
        <v>173227.03529411764</v>
      </c>
      <c r="E19" s="132">
        <f t="shared" si="1"/>
        <v>5.8823529411764726E-2</v>
      </c>
      <c r="H19" s="128" t="s">
        <v>122</v>
      </c>
    </row>
    <row r="20" spans="1:8" s="128" customFormat="1" x14ac:dyDescent="0.25">
      <c r="A20" s="129">
        <v>16</v>
      </c>
      <c r="B20" s="133" t="s">
        <v>31</v>
      </c>
      <c r="C20" s="130" t="s">
        <v>49</v>
      </c>
      <c r="D20" s="131">
        <f t="shared" si="0"/>
        <v>173227.03529411764</v>
      </c>
      <c r="E20" s="132">
        <f t="shared" si="1"/>
        <v>5.8823529411764726E-2</v>
      </c>
    </row>
    <row r="21" spans="1:8" s="128" customFormat="1" x14ac:dyDescent="0.25">
      <c r="A21" s="129">
        <v>17</v>
      </c>
      <c r="B21" s="133" t="s">
        <v>32</v>
      </c>
      <c r="C21" s="130" t="s">
        <v>50</v>
      </c>
      <c r="D21" s="131">
        <f t="shared" si="0"/>
        <v>173227.03529411764</v>
      </c>
      <c r="E21" s="132">
        <f t="shared" si="1"/>
        <v>5.8823529411764726E-2</v>
      </c>
    </row>
    <row r="22" spans="1:8" s="128" customFormat="1" x14ac:dyDescent="0.25">
      <c r="D22" s="149">
        <f>SUM(D5:D21)</f>
        <v>2944859.5999999987</v>
      </c>
      <c r="E22" s="148">
        <f>SUM(E5:E21)</f>
        <v>1.0000000000000004</v>
      </c>
    </row>
    <row r="23" spans="1:8" s="128" customFormat="1" x14ac:dyDescent="0.25"/>
    <row r="24" spans="1:8" s="128" customFormat="1" x14ac:dyDescent="0.25"/>
    <row r="25" spans="1:8" s="128" customFormat="1" x14ac:dyDescent="0.25"/>
    <row r="26" spans="1:8" s="128" customFormat="1" x14ac:dyDescent="0.25"/>
    <row r="27" spans="1:8" s="128" customFormat="1" x14ac:dyDescent="0.25"/>
    <row r="28" spans="1:8" s="128" customFormat="1" x14ac:dyDescent="0.25"/>
    <row r="29" spans="1:8" s="128" customFormat="1" x14ac:dyDescent="0.25"/>
    <row r="30" spans="1:8" s="128" customFormat="1" x14ac:dyDescent="0.25"/>
    <row r="31" spans="1:8" s="128" customFormat="1" x14ac:dyDescent="0.25"/>
    <row r="32" spans="1:8" s="128" customFormat="1" x14ac:dyDescent="0.25"/>
    <row r="33" s="128" customFormat="1" x14ac:dyDescent="0.25"/>
    <row r="34" s="128" customFormat="1" x14ac:dyDescent="0.25"/>
    <row r="35" s="128" customFormat="1" x14ac:dyDescent="0.25"/>
    <row r="36" s="128" customFormat="1" x14ac:dyDescent="0.25"/>
    <row r="37" s="128" customFormat="1" x14ac:dyDescent="0.25"/>
    <row r="38" s="128" customFormat="1" x14ac:dyDescent="0.25"/>
    <row r="39" s="128" customFormat="1" x14ac:dyDescent="0.25"/>
  </sheetData>
  <mergeCells count="1">
    <mergeCell ref="G1:G2"/>
  </mergeCells>
  <hyperlinks>
    <hyperlink ref="G1:G2" location="'ADAIN 2021'!A1" display="'ADAIN 2021'!A1" xr:uid="{4A6BE27F-4C73-4C6D-8050-ACAB226C49E5}"/>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F2C5-E0B9-4671-9C7F-EF49A4356847}">
  <dimension ref="A1:H22"/>
  <sheetViews>
    <sheetView zoomScale="90" zoomScaleNormal="90" workbookViewId="0">
      <selection activeCell="H1" sqref="H1:H2"/>
    </sheetView>
  </sheetViews>
  <sheetFormatPr baseColWidth="10" defaultRowHeight="15" x14ac:dyDescent="0.25"/>
  <cols>
    <col min="1" max="1" width="4.28515625" customWidth="1"/>
    <col min="2" max="2" width="26.85546875" bestFit="1" customWidth="1"/>
    <col min="3" max="3" width="13.85546875" bestFit="1" customWidth="1"/>
  </cols>
  <sheetData>
    <row r="1" spans="1:8" x14ac:dyDescent="0.25">
      <c r="B1" s="4" t="s">
        <v>0</v>
      </c>
      <c r="C1" s="4" t="s">
        <v>51</v>
      </c>
      <c r="H1" s="189" t="s">
        <v>133</v>
      </c>
    </row>
    <row r="2" spans="1:8" x14ac:dyDescent="0.25">
      <c r="B2" s="2" t="s">
        <v>52</v>
      </c>
      <c r="C2" s="3">
        <f>'ADAIN 2021'!D14</f>
        <v>1104322.3499999999</v>
      </c>
      <c r="H2" s="190"/>
    </row>
    <row r="3" spans="1:8" x14ac:dyDescent="0.25">
      <c r="C3" s="55">
        <v>1</v>
      </c>
      <c r="D3" s="55">
        <v>2</v>
      </c>
      <c r="E3" s="55">
        <v>3</v>
      </c>
      <c r="F3" s="55">
        <v>4</v>
      </c>
    </row>
    <row r="4" spans="1:8" ht="38.25" x14ac:dyDescent="0.25">
      <c r="A4" s="127" t="s">
        <v>33</v>
      </c>
      <c r="B4" s="127" t="s">
        <v>10</v>
      </c>
      <c r="C4" s="127" t="s">
        <v>11</v>
      </c>
      <c r="D4" s="143" t="s">
        <v>132</v>
      </c>
      <c r="E4" s="127" t="s">
        <v>1</v>
      </c>
      <c r="F4" s="127" t="s">
        <v>2</v>
      </c>
    </row>
    <row r="5" spans="1:8" x14ac:dyDescent="0.25">
      <c r="A5" s="129">
        <v>1</v>
      </c>
      <c r="B5" s="130" t="s">
        <v>16</v>
      </c>
      <c r="C5" s="144" t="s">
        <v>34</v>
      </c>
      <c r="D5" s="145">
        <v>10529</v>
      </c>
      <c r="E5" s="132">
        <f>D5/$D$22</f>
        <v>7.1592732613484922E-2</v>
      </c>
      <c r="F5" s="131">
        <f>$C$2*E5</f>
        <v>79061.4547226453</v>
      </c>
      <c r="G5" s="126"/>
    </row>
    <row r="6" spans="1:8" x14ac:dyDescent="0.25">
      <c r="A6" s="129">
        <v>2</v>
      </c>
      <c r="B6" s="133" t="s">
        <v>17</v>
      </c>
      <c r="C6" s="144" t="s">
        <v>35</v>
      </c>
      <c r="D6" s="145">
        <v>10987</v>
      </c>
      <c r="E6" s="132">
        <f t="shared" ref="E6:E21" si="0">D6/$D$22</f>
        <v>7.4706938287050884E-2</v>
      </c>
      <c r="F6" s="131">
        <f t="shared" ref="F6:F21" si="1">$C$2*E6</f>
        <v>82500.541650460989</v>
      </c>
      <c r="G6" s="126"/>
    </row>
    <row r="7" spans="1:8" x14ac:dyDescent="0.25">
      <c r="A7" s="129">
        <v>3</v>
      </c>
      <c r="B7" s="133" t="s">
        <v>18</v>
      </c>
      <c r="C7" s="144" t="s">
        <v>36</v>
      </c>
      <c r="D7" s="145">
        <v>10427</v>
      </c>
      <c r="E7" s="132">
        <f t="shared" si="0"/>
        <v>7.0899175891424374E-2</v>
      </c>
      <c r="F7" s="131">
        <f t="shared" si="1"/>
        <v>78295.544533481094</v>
      </c>
      <c r="G7" s="126"/>
    </row>
    <row r="8" spans="1:8" x14ac:dyDescent="0.25">
      <c r="A8" s="129">
        <v>4</v>
      </c>
      <c r="B8" s="133" t="s">
        <v>19</v>
      </c>
      <c r="C8" s="144" t="s">
        <v>37</v>
      </c>
      <c r="D8" s="145">
        <v>11441</v>
      </c>
      <c r="E8" s="132">
        <f t="shared" si="0"/>
        <v>7.779394565779095E-2</v>
      </c>
      <c r="F8" s="131">
        <f t="shared" si="1"/>
        <v>85909.592884583981</v>
      </c>
      <c r="G8" s="126"/>
    </row>
    <row r="9" spans="1:8" x14ac:dyDescent="0.25">
      <c r="A9" s="129">
        <v>5</v>
      </c>
      <c r="B9" s="133" t="s">
        <v>20</v>
      </c>
      <c r="C9" s="144" t="s">
        <v>38</v>
      </c>
      <c r="D9" s="145">
        <v>20546</v>
      </c>
      <c r="E9" s="132">
        <f t="shared" si="0"/>
        <v>0.13970408246525418</v>
      </c>
      <c r="F9" s="131">
        <f t="shared" si="1"/>
        <v>154278.34065262327</v>
      </c>
      <c r="G9" s="126"/>
    </row>
    <row r="10" spans="1:8" x14ac:dyDescent="0.25">
      <c r="A10" s="129">
        <v>6</v>
      </c>
      <c r="B10" s="133" t="s">
        <v>21</v>
      </c>
      <c r="C10" s="144" t="s">
        <v>39</v>
      </c>
      <c r="D10" s="145">
        <v>7819</v>
      </c>
      <c r="E10" s="132">
        <f t="shared" si="0"/>
        <v>5.3165882448935185E-2</v>
      </c>
      <c r="F10" s="131">
        <f t="shared" si="1"/>
        <v>58712.272245831853</v>
      </c>
      <c r="G10" s="126"/>
    </row>
    <row r="11" spans="1:8" x14ac:dyDescent="0.25">
      <c r="A11" s="129">
        <v>7</v>
      </c>
      <c r="B11" s="133" t="s">
        <v>22</v>
      </c>
      <c r="C11" s="144" t="s">
        <v>40</v>
      </c>
      <c r="D11" s="145">
        <v>6656</v>
      </c>
      <c r="E11" s="132">
        <f t="shared" si="0"/>
        <v>4.5257975902303696E-2</v>
      </c>
      <c r="F11" s="131">
        <f t="shared" si="1"/>
        <v>49979.394304675385</v>
      </c>
      <c r="G11" s="126"/>
    </row>
    <row r="12" spans="1:8" x14ac:dyDescent="0.25">
      <c r="A12" s="129">
        <v>8</v>
      </c>
      <c r="B12" s="133" t="s">
        <v>23</v>
      </c>
      <c r="C12" s="144" t="s">
        <v>41</v>
      </c>
      <c r="D12" s="145">
        <v>15392</v>
      </c>
      <c r="E12" s="132">
        <f t="shared" si="0"/>
        <v>0.1046590692740773</v>
      </c>
      <c r="F12" s="131">
        <f t="shared" si="1"/>
        <v>115577.34932956182</v>
      </c>
      <c r="G12" s="126"/>
    </row>
    <row r="13" spans="1:8" x14ac:dyDescent="0.25">
      <c r="A13" s="129">
        <v>9</v>
      </c>
      <c r="B13" s="133" t="s">
        <v>24</v>
      </c>
      <c r="C13" s="144" t="s">
        <v>42</v>
      </c>
      <c r="D13" s="145">
        <v>3322</v>
      </c>
      <c r="E13" s="132">
        <f t="shared" si="0"/>
        <v>2.2588190496912991E-2</v>
      </c>
      <c r="F13" s="131">
        <f t="shared" si="1"/>
        <v>24944.64361179862</v>
      </c>
      <c r="G13" s="126"/>
    </row>
    <row r="14" spans="1:8" x14ac:dyDescent="0.25">
      <c r="A14" s="129">
        <v>10</v>
      </c>
      <c r="B14" s="133" t="s">
        <v>25</v>
      </c>
      <c r="C14" s="144" t="s">
        <v>43</v>
      </c>
      <c r="D14" s="145">
        <v>9338</v>
      </c>
      <c r="E14" s="132">
        <f t="shared" si="0"/>
        <v>6.3494437947072102E-2</v>
      </c>
      <c r="F14" s="131">
        <f t="shared" si="1"/>
        <v>70118.326925639834</v>
      </c>
      <c r="G14" s="126"/>
    </row>
    <row r="15" spans="1:8" x14ac:dyDescent="0.25">
      <c r="A15" s="129">
        <v>11</v>
      </c>
      <c r="B15" s="133" t="s">
        <v>26</v>
      </c>
      <c r="C15" s="144" t="s">
        <v>44</v>
      </c>
      <c r="D15" s="145">
        <v>6661</v>
      </c>
      <c r="E15" s="132">
        <f t="shared" si="0"/>
        <v>4.5291973780836076E-2</v>
      </c>
      <c r="F15" s="131">
        <f t="shared" si="1"/>
        <v>50016.938921791276</v>
      </c>
      <c r="G15" s="126"/>
    </row>
    <row r="16" spans="1:8" x14ac:dyDescent="0.25">
      <c r="A16" s="129">
        <v>12</v>
      </c>
      <c r="B16" s="133" t="s">
        <v>27</v>
      </c>
      <c r="C16" s="144" t="s">
        <v>45</v>
      </c>
      <c r="D16" s="145">
        <v>9475</v>
      </c>
      <c r="E16" s="132">
        <f t="shared" si="0"/>
        <v>6.4425979818859308E-2</v>
      </c>
      <c r="F16" s="131">
        <f t="shared" si="1"/>
        <v>71147.04943461527</v>
      </c>
      <c r="G16" s="126"/>
    </row>
    <row r="17" spans="1:7" x14ac:dyDescent="0.25">
      <c r="A17" s="129">
        <v>13</v>
      </c>
      <c r="B17" s="133" t="s">
        <v>28</v>
      </c>
      <c r="C17" s="144" t="s">
        <v>46</v>
      </c>
      <c r="D17" s="145">
        <v>7000</v>
      </c>
      <c r="E17" s="132">
        <f t="shared" si="0"/>
        <v>4.7597029945331409E-2</v>
      </c>
      <c r="F17" s="131">
        <f t="shared" si="1"/>
        <v>52562.463962248745</v>
      </c>
      <c r="G17" s="126"/>
    </row>
    <row r="18" spans="1:7" x14ac:dyDescent="0.25">
      <c r="A18" s="129">
        <v>14</v>
      </c>
      <c r="B18" s="133" t="s">
        <v>29</v>
      </c>
      <c r="C18" s="144" t="s">
        <v>47</v>
      </c>
      <c r="D18" s="145">
        <v>3800</v>
      </c>
      <c r="E18" s="132">
        <f t="shared" si="0"/>
        <v>2.5838387684608482E-2</v>
      </c>
      <c r="F18" s="131">
        <f t="shared" si="1"/>
        <v>28533.909008077895</v>
      </c>
      <c r="G18" s="126"/>
    </row>
    <row r="19" spans="1:7" x14ac:dyDescent="0.25">
      <c r="A19" s="129">
        <v>15</v>
      </c>
      <c r="B19" s="133" t="s">
        <v>30</v>
      </c>
      <c r="C19" s="144" t="s">
        <v>48</v>
      </c>
      <c r="D19" s="145">
        <v>8969</v>
      </c>
      <c r="E19" s="132">
        <f t="shared" si="0"/>
        <v>6.098539451138249E-2</v>
      </c>
      <c r="F19" s="131">
        <f t="shared" si="1"/>
        <v>67347.534182487012</v>
      </c>
      <c r="G19" s="126"/>
    </row>
    <row r="20" spans="1:7" x14ac:dyDescent="0.25">
      <c r="A20" s="129">
        <v>16</v>
      </c>
      <c r="B20" s="133" t="s">
        <v>31</v>
      </c>
      <c r="C20" s="144" t="s">
        <v>49</v>
      </c>
      <c r="D20" s="145">
        <v>4312</v>
      </c>
      <c r="E20" s="132">
        <f t="shared" si="0"/>
        <v>2.931977044632415E-2</v>
      </c>
      <c r="F20" s="131">
        <f t="shared" si="1"/>
        <v>32378.47780074523</v>
      </c>
      <c r="G20" s="126"/>
    </row>
    <row r="21" spans="1:7" x14ac:dyDescent="0.25">
      <c r="A21" s="129">
        <v>17</v>
      </c>
      <c r="B21" s="133" t="s">
        <v>32</v>
      </c>
      <c r="C21" s="144" t="s">
        <v>50</v>
      </c>
      <c r="D21" s="145">
        <v>394</v>
      </c>
      <c r="E21" s="132">
        <f t="shared" si="0"/>
        <v>2.6790328283515107E-3</v>
      </c>
      <c r="F21" s="131">
        <f t="shared" si="1"/>
        <v>2958.5158287322865</v>
      </c>
      <c r="G21" s="126"/>
    </row>
    <row r="22" spans="1:7" x14ac:dyDescent="0.25">
      <c r="A22" s="128"/>
      <c r="B22" s="128"/>
      <c r="C22" s="128"/>
      <c r="D22" s="147">
        <f>SUM(D5:D21)</f>
        <v>147068</v>
      </c>
      <c r="E22" s="148">
        <f>SUM(E5:E21)</f>
        <v>1</v>
      </c>
      <c r="F22" s="149">
        <f>SUM(F5:F21)</f>
        <v>1104322.3500000001</v>
      </c>
    </row>
  </sheetData>
  <mergeCells count="1">
    <mergeCell ref="H1:H2"/>
  </mergeCells>
  <hyperlinks>
    <hyperlink ref="H1:H2" location="'ADAIN 2021'!A1" display="'ADAIN 2021'!A1" xr:uid="{92A2204E-DABC-4FC0-9D98-F553EE57411F}"/>
  </hyperlink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4F43-4C03-41DC-87A1-DBA045646EBA}">
  <dimension ref="A1:H24"/>
  <sheetViews>
    <sheetView zoomScale="90" zoomScaleNormal="90" workbookViewId="0">
      <selection activeCell="H1" sqref="H1:H2"/>
    </sheetView>
  </sheetViews>
  <sheetFormatPr baseColWidth="10" defaultRowHeight="15" x14ac:dyDescent="0.25"/>
  <cols>
    <col min="1" max="1" width="5.28515625" customWidth="1"/>
    <col min="2" max="2" width="26.85546875" bestFit="1" customWidth="1"/>
    <col min="3" max="3" width="13.85546875" bestFit="1" customWidth="1"/>
  </cols>
  <sheetData>
    <row r="1" spans="1:8" x14ac:dyDescent="0.25">
      <c r="B1" s="4" t="s">
        <v>0</v>
      </c>
      <c r="C1" s="4" t="s">
        <v>51</v>
      </c>
      <c r="H1" s="191" t="s">
        <v>133</v>
      </c>
    </row>
    <row r="2" spans="1:8" x14ac:dyDescent="0.25">
      <c r="B2" s="1" t="s">
        <v>5</v>
      </c>
      <c r="C2" s="3">
        <f>'ADAIN 2021'!D15</f>
        <v>736214.9</v>
      </c>
      <c r="H2" s="192"/>
    </row>
    <row r="3" spans="1:8" x14ac:dyDescent="0.25">
      <c r="C3" s="55">
        <v>1</v>
      </c>
      <c r="D3" s="55">
        <v>2</v>
      </c>
      <c r="E3" s="55">
        <v>3</v>
      </c>
      <c r="F3" s="55">
        <v>4</v>
      </c>
    </row>
    <row r="4" spans="1:8" s="128" customFormat="1" ht="51" x14ac:dyDescent="0.25">
      <c r="A4" s="127" t="s">
        <v>33</v>
      </c>
      <c r="B4" s="127" t="s">
        <v>10</v>
      </c>
      <c r="C4" s="127" t="s">
        <v>11</v>
      </c>
      <c r="D4" s="143" t="s">
        <v>197</v>
      </c>
      <c r="E4" s="127" t="s">
        <v>1</v>
      </c>
      <c r="F4" s="127" t="s">
        <v>2</v>
      </c>
    </row>
    <row r="5" spans="1:8" s="128" customFormat="1" x14ac:dyDescent="0.25">
      <c r="A5" s="129">
        <v>1</v>
      </c>
      <c r="B5" s="130" t="s">
        <v>16</v>
      </c>
      <c r="C5" s="144" t="s">
        <v>34</v>
      </c>
      <c r="D5" s="145">
        <v>1044</v>
      </c>
      <c r="E5" s="132">
        <f>D5/$D$22</f>
        <v>0.19554223637385279</v>
      </c>
      <c r="F5" s="131">
        <f>$C$2*E5</f>
        <v>143961.10799775241</v>
      </c>
      <c r="G5" s="146"/>
    </row>
    <row r="6" spans="1:8" s="128" customFormat="1" x14ac:dyDescent="0.25">
      <c r="A6" s="129">
        <v>2</v>
      </c>
      <c r="B6" s="133" t="s">
        <v>17</v>
      </c>
      <c r="C6" s="144" t="s">
        <v>35</v>
      </c>
      <c r="D6" s="145">
        <v>908</v>
      </c>
      <c r="E6" s="132">
        <f t="shared" ref="E6:E21" si="0">D6/$D$22</f>
        <v>0.17006930136729725</v>
      </c>
      <c r="F6" s="131">
        <f t="shared" ref="F6:F21" si="1">$C$2*E6</f>
        <v>125207.55369919461</v>
      </c>
      <c r="G6" s="146"/>
    </row>
    <row r="7" spans="1:8" s="128" customFormat="1" x14ac:dyDescent="0.25">
      <c r="A7" s="129">
        <v>3</v>
      </c>
      <c r="B7" s="133" t="s">
        <v>18</v>
      </c>
      <c r="C7" s="144" t="s">
        <v>36</v>
      </c>
      <c r="D7" s="145">
        <v>626</v>
      </c>
      <c r="E7" s="132">
        <f t="shared" si="0"/>
        <v>0.11725042142723356</v>
      </c>
      <c r="F7" s="131">
        <f t="shared" si="1"/>
        <v>86321.507286008622</v>
      </c>
      <c r="G7" s="146"/>
    </row>
    <row r="8" spans="1:8" s="128" customFormat="1" x14ac:dyDescent="0.25">
      <c r="A8" s="129">
        <v>4</v>
      </c>
      <c r="B8" s="133" t="s">
        <v>19</v>
      </c>
      <c r="C8" s="144" t="s">
        <v>37</v>
      </c>
      <c r="D8" s="145">
        <v>334</v>
      </c>
      <c r="E8" s="132">
        <f t="shared" si="0"/>
        <v>6.2558531560217276E-2</v>
      </c>
      <c r="F8" s="131">
        <f t="shared" si="1"/>
        <v>46056.523056752209</v>
      </c>
      <c r="G8" s="146"/>
    </row>
    <row r="9" spans="1:8" s="128" customFormat="1" x14ac:dyDescent="0.25">
      <c r="A9" s="129">
        <v>5</v>
      </c>
      <c r="B9" s="133" t="s">
        <v>20</v>
      </c>
      <c r="C9" s="144" t="s">
        <v>38</v>
      </c>
      <c r="D9" s="145">
        <v>974</v>
      </c>
      <c r="E9" s="132">
        <f t="shared" si="0"/>
        <v>0.18243116688518449</v>
      </c>
      <c r="F9" s="131">
        <f t="shared" si="1"/>
        <v>134308.54328525942</v>
      </c>
      <c r="G9" s="146"/>
    </row>
    <row r="10" spans="1:8" s="128" customFormat="1" x14ac:dyDescent="0.25">
      <c r="A10" s="129">
        <v>6</v>
      </c>
      <c r="B10" s="133" t="s">
        <v>21</v>
      </c>
      <c r="C10" s="144" t="s">
        <v>39</v>
      </c>
      <c r="D10" s="145">
        <v>127</v>
      </c>
      <c r="E10" s="132">
        <f t="shared" si="0"/>
        <v>2.3787226072298183E-2</v>
      </c>
      <c r="F10" s="131">
        <f t="shared" si="1"/>
        <v>17512.510264094399</v>
      </c>
      <c r="G10" s="146"/>
    </row>
    <row r="11" spans="1:8" s="128" customFormat="1" x14ac:dyDescent="0.25">
      <c r="A11" s="129">
        <v>7</v>
      </c>
      <c r="B11" s="133" t="s">
        <v>22</v>
      </c>
      <c r="C11" s="144" t="s">
        <v>40</v>
      </c>
      <c r="D11" s="145">
        <v>143</v>
      </c>
      <c r="E11" s="132">
        <f t="shared" si="0"/>
        <v>2.6784041955422364E-2</v>
      </c>
      <c r="F11" s="131">
        <f t="shared" si="1"/>
        <v>19718.810769807082</v>
      </c>
      <c r="G11" s="146"/>
    </row>
    <row r="12" spans="1:8" s="128" customFormat="1" x14ac:dyDescent="0.25">
      <c r="A12" s="129">
        <v>8</v>
      </c>
      <c r="B12" s="133" t="s">
        <v>23</v>
      </c>
      <c r="C12" s="144" t="s">
        <v>41</v>
      </c>
      <c r="D12" s="145">
        <v>602</v>
      </c>
      <c r="E12" s="132">
        <f t="shared" si="0"/>
        <v>0.11275519760254729</v>
      </c>
      <c r="F12" s="131">
        <f t="shared" si="1"/>
        <v>83012.056527439592</v>
      </c>
      <c r="G12" s="146"/>
    </row>
    <row r="13" spans="1:8" s="128" customFormat="1" x14ac:dyDescent="0.25">
      <c r="A13" s="129">
        <v>9</v>
      </c>
      <c r="B13" s="133" t="s">
        <v>24</v>
      </c>
      <c r="C13" s="144" t="s">
        <v>42</v>
      </c>
      <c r="D13" s="145">
        <v>0</v>
      </c>
      <c r="E13" s="132">
        <f t="shared" si="0"/>
        <v>0</v>
      </c>
      <c r="F13" s="131">
        <f t="shared" si="1"/>
        <v>0</v>
      </c>
      <c r="G13" s="146"/>
    </row>
    <row r="14" spans="1:8" s="128" customFormat="1" x14ac:dyDescent="0.25">
      <c r="A14" s="129">
        <v>10</v>
      </c>
      <c r="B14" s="133" t="s">
        <v>25</v>
      </c>
      <c r="C14" s="144" t="s">
        <v>43</v>
      </c>
      <c r="D14" s="145">
        <v>102</v>
      </c>
      <c r="E14" s="132">
        <f t="shared" si="0"/>
        <v>1.9104701254916652E-2</v>
      </c>
      <c r="F14" s="131">
        <f t="shared" si="1"/>
        <v>14065.165723918339</v>
      </c>
      <c r="G14" s="146"/>
    </row>
    <row r="15" spans="1:8" s="128" customFormat="1" x14ac:dyDescent="0.25">
      <c r="A15" s="129">
        <v>11</v>
      </c>
      <c r="B15" s="133" t="s">
        <v>26</v>
      </c>
      <c r="C15" s="144" t="s">
        <v>44</v>
      </c>
      <c r="D15" s="145">
        <v>144</v>
      </c>
      <c r="E15" s="132">
        <f t="shared" si="0"/>
        <v>2.6971342948117625E-2</v>
      </c>
      <c r="F15" s="131">
        <f t="shared" si="1"/>
        <v>19856.704551414125</v>
      </c>
      <c r="G15" s="146"/>
    </row>
    <row r="16" spans="1:8" s="128" customFormat="1" x14ac:dyDescent="0.25">
      <c r="A16" s="129">
        <v>12</v>
      </c>
      <c r="B16" s="133" t="s">
        <v>27</v>
      </c>
      <c r="C16" s="144" t="s">
        <v>45</v>
      </c>
      <c r="D16" s="145">
        <v>14</v>
      </c>
      <c r="E16" s="132">
        <f t="shared" si="0"/>
        <v>2.6222138977336578E-3</v>
      </c>
      <c r="F16" s="131">
        <f t="shared" si="1"/>
        <v>1930.5129424985951</v>
      </c>
      <c r="G16" s="146"/>
    </row>
    <row r="17" spans="1:7" s="128" customFormat="1" x14ac:dyDescent="0.25">
      <c r="A17" s="129">
        <v>13</v>
      </c>
      <c r="B17" s="133" t="s">
        <v>28</v>
      </c>
      <c r="C17" s="144" t="s">
        <v>46</v>
      </c>
      <c r="D17" s="145">
        <v>199</v>
      </c>
      <c r="E17" s="132">
        <f t="shared" si="0"/>
        <v>3.7272897546356994E-2</v>
      </c>
      <c r="F17" s="131">
        <f t="shared" si="1"/>
        <v>27440.862539801459</v>
      </c>
      <c r="G17" s="146"/>
    </row>
    <row r="18" spans="1:7" s="128" customFormat="1" x14ac:dyDescent="0.25">
      <c r="A18" s="129">
        <v>14</v>
      </c>
      <c r="B18" s="133" t="s">
        <v>29</v>
      </c>
      <c r="C18" s="144" t="s">
        <v>47</v>
      </c>
      <c r="D18" s="145">
        <v>22</v>
      </c>
      <c r="E18" s="132">
        <f t="shared" si="0"/>
        <v>4.120621839295748E-3</v>
      </c>
      <c r="F18" s="131">
        <f t="shared" si="1"/>
        <v>3033.6631953549354</v>
      </c>
      <c r="G18" s="146"/>
    </row>
    <row r="19" spans="1:7" s="128" customFormat="1" x14ac:dyDescent="0.25">
      <c r="A19" s="129">
        <v>15</v>
      </c>
      <c r="B19" s="133" t="s">
        <v>30</v>
      </c>
      <c r="C19" s="144" t="s">
        <v>48</v>
      </c>
      <c r="D19" s="145">
        <v>26</v>
      </c>
      <c r="E19" s="132">
        <f t="shared" si="0"/>
        <v>4.8698258100767933E-3</v>
      </c>
      <c r="F19" s="131">
        <f t="shared" si="1"/>
        <v>3585.2383217831057</v>
      </c>
      <c r="G19" s="146"/>
    </row>
    <row r="20" spans="1:7" s="128" customFormat="1" x14ac:dyDescent="0.25">
      <c r="A20" s="129">
        <v>16</v>
      </c>
      <c r="B20" s="133" t="s">
        <v>31</v>
      </c>
      <c r="C20" s="144" t="s">
        <v>49</v>
      </c>
      <c r="D20" s="145">
        <v>74</v>
      </c>
      <c r="E20" s="132">
        <f t="shared" si="0"/>
        <v>1.3860273459449336E-2</v>
      </c>
      <c r="F20" s="131">
        <f t="shared" si="1"/>
        <v>10204.139838921146</v>
      </c>
      <c r="G20" s="146"/>
    </row>
    <row r="21" spans="1:7" s="128" customFormat="1" x14ac:dyDescent="0.25">
      <c r="A21" s="129">
        <v>17</v>
      </c>
      <c r="B21" s="133" t="s">
        <v>32</v>
      </c>
      <c r="C21" s="144" t="s">
        <v>50</v>
      </c>
      <c r="D21" s="145">
        <v>0</v>
      </c>
      <c r="E21" s="132">
        <f t="shared" si="0"/>
        <v>0</v>
      </c>
      <c r="F21" s="131">
        <f t="shared" si="1"/>
        <v>0</v>
      </c>
      <c r="G21" s="146"/>
    </row>
    <row r="22" spans="1:7" s="128" customFormat="1" x14ac:dyDescent="0.25">
      <c r="D22" s="147">
        <f>SUM(D5:D21)</f>
        <v>5339</v>
      </c>
      <c r="E22" s="148">
        <f>SUM(E5:E21)</f>
        <v>1</v>
      </c>
      <c r="F22" s="149">
        <f>SUM(F5:F21)</f>
        <v>736214.90000000026</v>
      </c>
    </row>
    <row r="23" spans="1:7" s="128" customFormat="1" x14ac:dyDescent="0.25"/>
    <row r="24" spans="1:7" s="128" customFormat="1" x14ac:dyDescent="0.25"/>
  </sheetData>
  <mergeCells count="1">
    <mergeCell ref="H1:H2"/>
  </mergeCells>
  <hyperlinks>
    <hyperlink ref="H1:H2" location="'ADAIN 2021'!A1" display="'ADAIN 2021'!A1" xr:uid="{4E746EFC-3EAF-4B71-A936-C9886105E03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E8C4-E030-48B5-944D-1003FFA0668D}">
  <dimension ref="A1:H23"/>
  <sheetViews>
    <sheetView zoomScale="90" zoomScaleNormal="90" workbookViewId="0">
      <selection activeCell="H1" sqref="H1:H2"/>
    </sheetView>
  </sheetViews>
  <sheetFormatPr baseColWidth="10" defaultRowHeight="15" x14ac:dyDescent="0.25"/>
  <cols>
    <col min="1" max="1" width="4.28515625" customWidth="1"/>
    <col min="2" max="2" width="26.85546875" bestFit="1" customWidth="1"/>
    <col min="3" max="3" width="13.85546875" bestFit="1" customWidth="1"/>
  </cols>
  <sheetData>
    <row r="1" spans="1:8" x14ac:dyDescent="0.25">
      <c r="B1" s="4" t="s">
        <v>0</v>
      </c>
      <c r="C1" s="4" t="s">
        <v>51</v>
      </c>
      <c r="H1" s="189" t="s">
        <v>133</v>
      </c>
    </row>
    <row r="2" spans="1:8" x14ac:dyDescent="0.25">
      <c r="B2" s="1" t="s">
        <v>6</v>
      </c>
      <c r="C2" s="3">
        <f>'ADAIN 2021'!D16</f>
        <v>184053.72500000001</v>
      </c>
      <c r="H2" s="190"/>
    </row>
    <row r="3" spans="1:8" x14ac:dyDescent="0.25">
      <c r="C3" s="55">
        <v>1</v>
      </c>
      <c r="D3" s="55">
        <v>2</v>
      </c>
      <c r="E3" s="55">
        <v>3</v>
      </c>
      <c r="F3" s="55">
        <v>4</v>
      </c>
    </row>
    <row r="4" spans="1:8" ht="38.25" x14ac:dyDescent="0.25">
      <c r="A4" s="127" t="s">
        <v>33</v>
      </c>
      <c r="B4" s="127" t="s">
        <v>10</v>
      </c>
      <c r="C4" s="127" t="s">
        <v>11</v>
      </c>
      <c r="D4" s="143" t="s">
        <v>195</v>
      </c>
      <c r="E4" s="127" t="s">
        <v>1</v>
      </c>
      <c r="F4" s="127" t="s">
        <v>2</v>
      </c>
    </row>
    <row r="5" spans="1:8" x14ac:dyDescent="0.25">
      <c r="A5" s="129">
        <v>1</v>
      </c>
      <c r="B5" s="130" t="s">
        <v>16</v>
      </c>
      <c r="C5" s="144" t="s">
        <v>34</v>
      </c>
      <c r="D5" s="154">
        <v>6</v>
      </c>
      <c r="E5" s="132">
        <f>D5/$D$22</f>
        <v>8.6956521739130432E-2</v>
      </c>
      <c r="F5" s="131">
        <f>$C$2*E5</f>
        <v>16004.671739130436</v>
      </c>
      <c r="G5" s="126"/>
    </row>
    <row r="6" spans="1:8" x14ac:dyDescent="0.25">
      <c r="A6" s="129">
        <v>2</v>
      </c>
      <c r="B6" s="133" t="s">
        <v>17</v>
      </c>
      <c r="C6" s="144" t="s">
        <v>35</v>
      </c>
      <c r="D6" s="154">
        <v>4</v>
      </c>
      <c r="E6" s="132">
        <f t="shared" ref="E6:E21" si="0">D6/$D$22</f>
        <v>5.7971014492753624E-2</v>
      </c>
      <c r="F6" s="131">
        <f t="shared" ref="F6:F21" si="1">$C$2*E6</f>
        <v>10669.78115942029</v>
      </c>
      <c r="G6" s="126"/>
    </row>
    <row r="7" spans="1:8" x14ac:dyDescent="0.25">
      <c r="A7" s="129">
        <v>3</v>
      </c>
      <c r="B7" s="133" t="s">
        <v>18</v>
      </c>
      <c r="C7" s="144" t="s">
        <v>36</v>
      </c>
      <c r="D7" s="154">
        <v>6</v>
      </c>
      <c r="E7" s="132">
        <f t="shared" si="0"/>
        <v>8.6956521739130432E-2</v>
      </c>
      <c r="F7" s="131">
        <f t="shared" si="1"/>
        <v>16004.671739130436</v>
      </c>
      <c r="G7" s="126"/>
    </row>
    <row r="8" spans="1:8" x14ac:dyDescent="0.25">
      <c r="A8" s="129">
        <v>4</v>
      </c>
      <c r="B8" s="133" t="s">
        <v>19</v>
      </c>
      <c r="C8" s="144" t="s">
        <v>37</v>
      </c>
      <c r="D8" s="154">
        <v>5</v>
      </c>
      <c r="E8" s="132">
        <f t="shared" si="0"/>
        <v>7.2463768115942032E-2</v>
      </c>
      <c r="F8" s="131">
        <f t="shared" si="1"/>
        <v>13337.226449275364</v>
      </c>
      <c r="G8" s="126"/>
    </row>
    <row r="9" spans="1:8" x14ac:dyDescent="0.25">
      <c r="A9" s="129">
        <v>5</v>
      </c>
      <c r="B9" s="133" t="s">
        <v>20</v>
      </c>
      <c r="C9" s="144" t="s">
        <v>38</v>
      </c>
      <c r="D9" s="154">
        <v>6</v>
      </c>
      <c r="E9" s="132">
        <f t="shared" si="0"/>
        <v>8.6956521739130432E-2</v>
      </c>
      <c r="F9" s="131">
        <f t="shared" si="1"/>
        <v>16004.671739130436</v>
      </c>
      <c r="G9" s="126"/>
    </row>
    <row r="10" spans="1:8" x14ac:dyDescent="0.25">
      <c r="A10" s="129">
        <v>6</v>
      </c>
      <c r="B10" s="133" t="s">
        <v>21</v>
      </c>
      <c r="C10" s="144" t="s">
        <v>39</v>
      </c>
      <c r="D10" s="154">
        <v>5</v>
      </c>
      <c r="E10" s="132">
        <f t="shared" si="0"/>
        <v>7.2463768115942032E-2</v>
      </c>
      <c r="F10" s="131">
        <f t="shared" si="1"/>
        <v>13337.226449275364</v>
      </c>
      <c r="G10" s="126"/>
    </row>
    <row r="11" spans="1:8" x14ac:dyDescent="0.25">
      <c r="A11" s="129">
        <v>7</v>
      </c>
      <c r="B11" s="133" t="s">
        <v>22</v>
      </c>
      <c r="C11" s="144" t="s">
        <v>40</v>
      </c>
      <c r="D11" s="154">
        <v>4</v>
      </c>
      <c r="E11" s="132">
        <f t="shared" si="0"/>
        <v>5.7971014492753624E-2</v>
      </c>
      <c r="F11" s="131">
        <f t="shared" si="1"/>
        <v>10669.78115942029</v>
      </c>
      <c r="G11" s="126"/>
    </row>
    <row r="12" spans="1:8" x14ac:dyDescent="0.25">
      <c r="A12" s="129">
        <v>8</v>
      </c>
      <c r="B12" s="133" t="s">
        <v>23</v>
      </c>
      <c r="C12" s="144" t="s">
        <v>41</v>
      </c>
      <c r="D12" s="154">
        <v>5</v>
      </c>
      <c r="E12" s="132">
        <f t="shared" si="0"/>
        <v>7.2463768115942032E-2</v>
      </c>
      <c r="F12" s="131">
        <f t="shared" si="1"/>
        <v>13337.226449275364</v>
      </c>
      <c r="G12" s="126"/>
    </row>
    <row r="13" spans="1:8" x14ac:dyDescent="0.25">
      <c r="A13" s="129">
        <v>9</v>
      </c>
      <c r="B13" s="133" t="s">
        <v>24</v>
      </c>
      <c r="C13" s="144" t="s">
        <v>42</v>
      </c>
      <c r="D13" s="154">
        <v>0</v>
      </c>
      <c r="E13" s="132">
        <f t="shared" si="0"/>
        <v>0</v>
      </c>
      <c r="F13" s="131">
        <f t="shared" si="1"/>
        <v>0</v>
      </c>
      <c r="G13" s="126"/>
    </row>
    <row r="14" spans="1:8" x14ac:dyDescent="0.25">
      <c r="A14" s="129">
        <v>10</v>
      </c>
      <c r="B14" s="133" t="s">
        <v>25</v>
      </c>
      <c r="C14" s="144" t="s">
        <v>43</v>
      </c>
      <c r="D14" s="154">
        <v>4</v>
      </c>
      <c r="E14" s="132">
        <f t="shared" si="0"/>
        <v>5.7971014492753624E-2</v>
      </c>
      <c r="F14" s="131">
        <f t="shared" si="1"/>
        <v>10669.78115942029</v>
      </c>
      <c r="G14" s="126"/>
    </row>
    <row r="15" spans="1:8" x14ac:dyDescent="0.25">
      <c r="A15" s="129">
        <v>11</v>
      </c>
      <c r="B15" s="133" t="s">
        <v>26</v>
      </c>
      <c r="C15" s="144" t="s">
        <v>44</v>
      </c>
      <c r="D15" s="154">
        <v>3</v>
      </c>
      <c r="E15" s="132">
        <f t="shared" si="0"/>
        <v>4.3478260869565216E-2</v>
      </c>
      <c r="F15" s="131">
        <f t="shared" si="1"/>
        <v>8002.3358695652178</v>
      </c>
      <c r="G15" s="126"/>
    </row>
    <row r="16" spans="1:8" x14ac:dyDescent="0.25">
      <c r="A16" s="129">
        <v>12</v>
      </c>
      <c r="B16" s="133" t="s">
        <v>27</v>
      </c>
      <c r="C16" s="144" t="s">
        <v>45</v>
      </c>
      <c r="D16" s="154">
        <v>5</v>
      </c>
      <c r="E16" s="132">
        <f t="shared" si="0"/>
        <v>7.2463768115942032E-2</v>
      </c>
      <c r="F16" s="131">
        <f t="shared" si="1"/>
        <v>13337.226449275364</v>
      </c>
      <c r="G16" s="126"/>
    </row>
    <row r="17" spans="1:7" x14ac:dyDescent="0.25">
      <c r="A17" s="129">
        <v>13</v>
      </c>
      <c r="B17" s="133" t="s">
        <v>28</v>
      </c>
      <c r="C17" s="144" t="s">
        <v>46</v>
      </c>
      <c r="D17" s="154">
        <v>5</v>
      </c>
      <c r="E17" s="132">
        <f t="shared" si="0"/>
        <v>7.2463768115942032E-2</v>
      </c>
      <c r="F17" s="131">
        <f t="shared" si="1"/>
        <v>13337.226449275364</v>
      </c>
      <c r="G17" s="126"/>
    </row>
    <row r="18" spans="1:7" x14ac:dyDescent="0.25">
      <c r="A18" s="129">
        <v>14</v>
      </c>
      <c r="B18" s="133" t="s">
        <v>29</v>
      </c>
      <c r="C18" s="144" t="s">
        <v>47</v>
      </c>
      <c r="D18" s="154">
        <v>4</v>
      </c>
      <c r="E18" s="132">
        <f t="shared" si="0"/>
        <v>5.7971014492753624E-2</v>
      </c>
      <c r="F18" s="131">
        <f t="shared" si="1"/>
        <v>10669.78115942029</v>
      </c>
      <c r="G18" s="126"/>
    </row>
    <row r="19" spans="1:7" x14ac:dyDescent="0.25">
      <c r="A19" s="129">
        <v>15</v>
      </c>
      <c r="B19" s="133" t="s">
        <v>30</v>
      </c>
      <c r="C19" s="144" t="s">
        <v>48</v>
      </c>
      <c r="D19" s="154">
        <v>4</v>
      </c>
      <c r="E19" s="132">
        <f t="shared" si="0"/>
        <v>5.7971014492753624E-2</v>
      </c>
      <c r="F19" s="131">
        <f t="shared" si="1"/>
        <v>10669.78115942029</v>
      </c>
      <c r="G19" s="126"/>
    </row>
    <row r="20" spans="1:7" x14ac:dyDescent="0.25">
      <c r="A20" s="129">
        <v>16</v>
      </c>
      <c r="B20" s="133" t="s">
        <v>31</v>
      </c>
      <c r="C20" s="144" t="s">
        <v>49</v>
      </c>
      <c r="D20" s="154">
        <v>3</v>
      </c>
      <c r="E20" s="132">
        <f t="shared" si="0"/>
        <v>4.3478260869565216E-2</v>
      </c>
      <c r="F20" s="131">
        <f t="shared" si="1"/>
        <v>8002.3358695652178</v>
      </c>
      <c r="G20" s="126"/>
    </row>
    <row r="21" spans="1:7" x14ac:dyDescent="0.25">
      <c r="A21" s="129">
        <v>17</v>
      </c>
      <c r="B21" s="133" t="s">
        <v>32</v>
      </c>
      <c r="C21" s="144" t="s">
        <v>50</v>
      </c>
      <c r="D21" s="154">
        <v>0</v>
      </c>
      <c r="E21" s="132">
        <f t="shared" si="0"/>
        <v>0</v>
      </c>
      <c r="F21" s="131">
        <f t="shared" si="1"/>
        <v>0</v>
      </c>
      <c r="G21" s="126"/>
    </row>
    <row r="22" spans="1:7" x14ac:dyDescent="0.25">
      <c r="A22" s="128"/>
      <c r="B22" s="128"/>
      <c r="C22" s="128"/>
      <c r="D22" s="155">
        <f>SUM(D5:D21)</f>
        <v>69</v>
      </c>
      <c r="E22" s="148">
        <f>SUM(E5:E21)</f>
        <v>1</v>
      </c>
      <c r="F22" s="149">
        <f>SUM(F5:F21)</f>
        <v>184053.72500000003</v>
      </c>
    </row>
    <row r="23" spans="1:7" x14ac:dyDescent="0.25">
      <c r="A23" s="128"/>
      <c r="B23" s="128"/>
      <c r="C23" s="128"/>
      <c r="D23" s="128"/>
      <c r="E23" s="128"/>
      <c r="F23" s="128"/>
    </row>
  </sheetData>
  <mergeCells count="1">
    <mergeCell ref="H1:H2"/>
  </mergeCells>
  <hyperlinks>
    <hyperlink ref="H1:H2" location="'ADAIN 2021'!A1" display="'ADAIN 2021'!A1" xr:uid="{ACE69886-5783-49FC-9B0B-EC4D951BC45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B325-044A-429C-825E-D47B62C10D99}">
  <dimension ref="A1:H28"/>
  <sheetViews>
    <sheetView zoomScale="90" zoomScaleNormal="90" workbookViewId="0">
      <selection activeCell="H21" sqref="H21"/>
    </sheetView>
  </sheetViews>
  <sheetFormatPr baseColWidth="10" defaultRowHeight="15" x14ac:dyDescent="0.25"/>
  <cols>
    <col min="1" max="1" width="3.7109375" customWidth="1"/>
    <col min="2" max="2" width="26.85546875" bestFit="1" customWidth="1"/>
    <col min="3" max="3" width="13.85546875" bestFit="1" customWidth="1"/>
  </cols>
  <sheetData>
    <row r="1" spans="1:8" x14ac:dyDescent="0.25">
      <c r="B1" s="4" t="s">
        <v>0</v>
      </c>
      <c r="C1" s="4" t="s">
        <v>51</v>
      </c>
      <c r="H1" s="189" t="s">
        <v>133</v>
      </c>
    </row>
    <row r="2" spans="1:8" x14ac:dyDescent="0.25">
      <c r="B2" s="1" t="s">
        <v>6</v>
      </c>
      <c r="C2" s="3">
        <f>'ADAIN 2021'!D17</f>
        <v>184053.72500000001</v>
      </c>
      <c r="H2" s="190"/>
    </row>
    <row r="3" spans="1:8" x14ac:dyDescent="0.25">
      <c r="C3" s="55">
        <v>1</v>
      </c>
      <c r="D3" s="55">
        <v>2</v>
      </c>
      <c r="E3" s="55">
        <v>3</v>
      </c>
      <c r="F3" s="55">
        <v>4</v>
      </c>
    </row>
    <row r="4" spans="1:8" s="128" customFormat="1" ht="38.25" x14ac:dyDescent="0.25">
      <c r="A4" s="127" t="s">
        <v>33</v>
      </c>
      <c r="B4" s="127" t="s">
        <v>10</v>
      </c>
      <c r="C4" s="127" t="s">
        <v>11</v>
      </c>
      <c r="D4" s="143" t="s">
        <v>196</v>
      </c>
      <c r="E4" s="127" t="s">
        <v>1</v>
      </c>
      <c r="F4" s="127" t="s">
        <v>2</v>
      </c>
    </row>
    <row r="5" spans="1:8" s="128" customFormat="1" x14ac:dyDescent="0.25">
      <c r="A5" s="129">
        <v>1</v>
      </c>
      <c r="B5" s="130" t="s">
        <v>16</v>
      </c>
      <c r="C5" s="144" t="s">
        <v>34</v>
      </c>
      <c r="D5" s="156">
        <v>5</v>
      </c>
      <c r="E5" s="132">
        <f>D5/$D$22</f>
        <v>8.3333333333333329E-2</v>
      </c>
      <c r="F5" s="131">
        <f>$C$2*E5</f>
        <v>15337.810416666667</v>
      </c>
      <c r="G5" s="146"/>
    </row>
    <row r="6" spans="1:8" s="128" customFormat="1" x14ac:dyDescent="0.25">
      <c r="A6" s="129">
        <v>2</v>
      </c>
      <c r="B6" s="133" t="s">
        <v>17</v>
      </c>
      <c r="C6" s="144" t="s">
        <v>35</v>
      </c>
      <c r="D6" s="157">
        <v>3</v>
      </c>
      <c r="E6" s="132">
        <f t="shared" ref="E6:E21" si="0">D6/$D$22</f>
        <v>0.05</v>
      </c>
      <c r="F6" s="131">
        <f t="shared" ref="F6:F21" si="1">$C$2*E6</f>
        <v>9202.6862500000007</v>
      </c>
      <c r="G6" s="146"/>
    </row>
    <row r="7" spans="1:8" s="128" customFormat="1" x14ac:dyDescent="0.25">
      <c r="A7" s="129">
        <v>3</v>
      </c>
      <c r="B7" s="133" t="s">
        <v>18</v>
      </c>
      <c r="C7" s="144" t="s">
        <v>36</v>
      </c>
      <c r="D7" s="157">
        <v>5</v>
      </c>
      <c r="E7" s="132">
        <f t="shared" si="0"/>
        <v>8.3333333333333329E-2</v>
      </c>
      <c r="F7" s="131">
        <f t="shared" si="1"/>
        <v>15337.810416666667</v>
      </c>
      <c r="G7" s="146"/>
    </row>
    <row r="8" spans="1:8" s="128" customFormat="1" x14ac:dyDescent="0.25">
      <c r="A8" s="129">
        <v>4</v>
      </c>
      <c r="B8" s="133" t="s">
        <v>19</v>
      </c>
      <c r="C8" s="144" t="s">
        <v>37</v>
      </c>
      <c r="D8" s="157">
        <v>5</v>
      </c>
      <c r="E8" s="132">
        <f t="shared" si="0"/>
        <v>8.3333333333333329E-2</v>
      </c>
      <c r="F8" s="131">
        <f t="shared" si="1"/>
        <v>15337.810416666667</v>
      </c>
      <c r="G8" s="146"/>
    </row>
    <row r="9" spans="1:8" s="128" customFormat="1" x14ac:dyDescent="0.25">
      <c r="A9" s="129">
        <v>5</v>
      </c>
      <c r="B9" s="133" t="s">
        <v>20</v>
      </c>
      <c r="C9" s="144" t="s">
        <v>38</v>
      </c>
      <c r="D9" s="157">
        <v>5</v>
      </c>
      <c r="E9" s="132">
        <f t="shared" si="0"/>
        <v>8.3333333333333329E-2</v>
      </c>
      <c r="F9" s="131">
        <f t="shared" si="1"/>
        <v>15337.810416666667</v>
      </c>
      <c r="G9" s="146"/>
    </row>
    <row r="10" spans="1:8" s="128" customFormat="1" x14ac:dyDescent="0.25">
      <c r="A10" s="129">
        <v>6</v>
      </c>
      <c r="B10" s="133" t="s">
        <v>21</v>
      </c>
      <c r="C10" s="144" t="s">
        <v>39</v>
      </c>
      <c r="D10" s="157">
        <v>4</v>
      </c>
      <c r="E10" s="132">
        <f t="shared" si="0"/>
        <v>6.6666666666666666E-2</v>
      </c>
      <c r="F10" s="131">
        <f t="shared" si="1"/>
        <v>12270.248333333333</v>
      </c>
      <c r="G10" s="146"/>
    </row>
    <row r="11" spans="1:8" s="128" customFormat="1" x14ac:dyDescent="0.25">
      <c r="A11" s="129">
        <v>7</v>
      </c>
      <c r="B11" s="133" t="s">
        <v>22</v>
      </c>
      <c r="C11" s="144" t="s">
        <v>40</v>
      </c>
      <c r="D11" s="157">
        <v>4</v>
      </c>
      <c r="E11" s="132">
        <f t="shared" si="0"/>
        <v>6.6666666666666666E-2</v>
      </c>
      <c r="F11" s="131">
        <f t="shared" si="1"/>
        <v>12270.248333333333</v>
      </c>
      <c r="G11" s="146"/>
    </row>
    <row r="12" spans="1:8" s="128" customFormat="1" x14ac:dyDescent="0.25">
      <c r="A12" s="129">
        <v>8</v>
      </c>
      <c r="B12" s="133" t="s">
        <v>23</v>
      </c>
      <c r="C12" s="144" t="s">
        <v>41</v>
      </c>
      <c r="D12" s="157">
        <v>5</v>
      </c>
      <c r="E12" s="132">
        <f t="shared" si="0"/>
        <v>8.3333333333333329E-2</v>
      </c>
      <c r="F12" s="131">
        <f t="shared" si="1"/>
        <v>15337.810416666667</v>
      </c>
      <c r="G12" s="146"/>
    </row>
    <row r="13" spans="1:8" s="128" customFormat="1" x14ac:dyDescent="0.25">
      <c r="A13" s="129">
        <v>9</v>
      </c>
      <c r="B13" s="133" t="s">
        <v>24</v>
      </c>
      <c r="C13" s="144" t="s">
        <v>42</v>
      </c>
      <c r="D13" s="157">
        <v>0</v>
      </c>
      <c r="E13" s="132">
        <f t="shared" si="0"/>
        <v>0</v>
      </c>
      <c r="F13" s="131">
        <f t="shared" si="1"/>
        <v>0</v>
      </c>
      <c r="G13" s="146"/>
    </row>
    <row r="14" spans="1:8" s="128" customFormat="1" x14ac:dyDescent="0.25">
      <c r="A14" s="129">
        <v>10</v>
      </c>
      <c r="B14" s="133" t="s">
        <v>25</v>
      </c>
      <c r="C14" s="144" t="s">
        <v>43</v>
      </c>
      <c r="D14" s="157">
        <v>3</v>
      </c>
      <c r="E14" s="132">
        <f t="shared" si="0"/>
        <v>0.05</v>
      </c>
      <c r="F14" s="131">
        <f t="shared" si="1"/>
        <v>9202.6862500000007</v>
      </c>
      <c r="G14" s="146"/>
    </row>
    <row r="15" spans="1:8" s="128" customFormat="1" x14ac:dyDescent="0.25">
      <c r="A15" s="129">
        <v>11</v>
      </c>
      <c r="B15" s="133" t="s">
        <v>26</v>
      </c>
      <c r="C15" s="144" t="s">
        <v>44</v>
      </c>
      <c r="D15" s="157">
        <v>4</v>
      </c>
      <c r="E15" s="132">
        <f t="shared" si="0"/>
        <v>6.6666666666666666E-2</v>
      </c>
      <c r="F15" s="131">
        <f t="shared" si="1"/>
        <v>12270.248333333333</v>
      </c>
      <c r="G15" s="146"/>
    </row>
    <row r="16" spans="1:8" s="128" customFormat="1" x14ac:dyDescent="0.25">
      <c r="A16" s="129">
        <v>12</v>
      </c>
      <c r="B16" s="133" t="s">
        <v>27</v>
      </c>
      <c r="C16" s="144" t="s">
        <v>45</v>
      </c>
      <c r="D16" s="157">
        <v>4</v>
      </c>
      <c r="E16" s="132">
        <f t="shared" si="0"/>
        <v>6.6666666666666666E-2</v>
      </c>
      <c r="F16" s="131">
        <f t="shared" si="1"/>
        <v>12270.248333333333</v>
      </c>
      <c r="G16" s="146"/>
    </row>
    <row r="17" spans="1:7" s="128" customFormat="1" x14ac:dyDescent="0.25">
      <c r="A17" s="129">
        <v>13</v>
      </c>
      <c r="B17" s="133" t="s">
        <v>28</v>
      </c>
      <c r="C17" s="144" t="s">
        <v>46</v>
      </c>
      <c r="D17" s="157">
        <v>3</v>
      </c>
      <c r="E17" s="132">
        <f t="shared" si="0"/>
        <v>0.05</v>
      </c>
      <c r="F17" s="131">
        <f t="shared" si="1"/>
        <v>9202.6862500000007</v>
      </c>
      <c r="G17" s="146"/>
    </row>
    <row r="18" spans="1:7" s="128" customFormat="1" x14ac:dyDescent="0.25">
      <c r="A18" s="129">
        <v>14</v>
      </c>
      <c r="B18" s="133" t="s">
        <v>29</v>
      </c>
      <c r="C18" s="144" t="s">
        <v>47</v>
      </c>
      <c r="D18" s="157">
        <v>4</v>
      </c>
      <c r="E18" s="132">
        <f t="shared" si="0"/>
        <v>6.6666666666666666E-2</v>
      </c>
      <c r="F18" s="131">
        <f t="shared" si="1"/>
        <v>12270.248333333333</v>
      </c>
      <c r="G18" s="146"/>
    </row>
    <row r="19" spans="1:7" s="128" customFormat="1" x14ac:dyDescent="0.25">
      <c r="A19" s="129">
        <v>15</v>
      </c>
      <c r="B19" s="133" t="s">
        <v>30</v>
      </c>
      <c r="C19" s="144" t="s">
        <v>48</v>
      </c>
      <c r="D19" s="157">
        <v>3</v>
      </c>
      <c r="E19" s="132">
        <f t="shared" si="0"/>
        <v>0.05</v>
      </c>
      <c r="F19" s="131">
        <f t="shared" si="1"/>
        <v>9202.6862500000007</v>
      </c>
      <c r="G19" s="146"/>
    </row>
    <row r="20" spans="1:7" s="128" customFormat="1" x14ac:dyDescent="0.25">
      <c r="A20" s="129">
        <v>16</v>
      </c>
      <c r="B20" s="133" t="s">
        <v>31</v>
      </c>
      <c r="C20" s="144" t="s">
        <v>49</v>
      </c>
      <c r="D20" s="157">
        <v>3</v>
      </c>
      <c r="E20" s="132">
        <f t="shared" si="0"/>
        <v>0.05</v>
      </c>
      <c r="F20" s="131">
        <f t="shared" si="1"/>
        <v>9202.6862500000007</v>
      </c>
      <c r="G20" s="146"/>
    </row>
    <row r="21" spans="1:7" s="128" customFormat="1" x14ac:dyDescent="0.25">
      <c r="A21" s="129">
        <v>17</v>
      </c>
      <c r="B21" s="133" t="s">
        <v>32</v>
      </c>
      <c r="C21" s="144" t="s">
        <v>50</v>
      </c>
      <c r="D21" s="157">
        <v>0</v>
      </c>
      <c r="E21" s="132">
        <f t="shared" si="0"/>
        <v>0</v>
      </c>
      <c r="F21" s="131">
        <f t="shared" si="1"/>
        <v>0</v>
      </c>
      <c r="G21" s="146"/>
    </row>
    <row r="22" spans="1:7" s="128" customFormat="1" x14ac:dyDescent="0.25">
      <c r="D22" s="158">
        <f>SUM(D5:D21)</f>
        <v>60</v>
      </c>
      <c r="E22" s="148">
        <f>SUM(E5:E21)</f>
        <v>1</v>
      </c>
      <c r="F22" s="149">
        <f>SUM(F5:F21)</f>
        <v>184053.72499999998</v>
      </c>
    </row>
    <row r="23" spans="1:7" s="128" customFormat="1" x14ac:dyDescent="0.25"/>
    <row r="24" spans="1:7" s="128" customFormat="1" x14ac:dyDescent="0.25"/>
    <row r="25" spans="1:7" s="128" customFormat="1" x14ac:dyDescent="0.25"/>
    <row r="26" spans="1:7" s="128" customFormat="1" x14ac:dyDescent="0.25"/>
    <row r="27" spans="1:7" s="128" customFormat="1" x14ac:dyDescent="0.25"/>
    <row r="28" spans="1:7" s="128" customFormat="1" x14ac:dyDescent="0.25"/>
  </sheetData>
  <mergeCells count="1">
    <mergeCell ref="H1:H2"/>
  </mergeCells>
  <hyperlinks>
    <hyperlink ref="H1:H2" location="'ADAIN 2021'!A1" display="'ADAIN 2021'!A1" xr:uid="{1203C4D9-E306-44F1-B17E-55760C99CAD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43AC-D658-4234-A4DE-C5DE3E0CFC4B}">
  <dimension ref="A1:I33"/>
  <sheetViews>
    <sheetView zoomScale="90" zoomScaleNormal="90" workbookViewId="0">
      <selection activeCell="I1" sqref="I1:I2"/>
    </sheetView>
  </sheetViews>
  <sheetFormatPr baseColWidth="10" defaultRowHeight="15" x14ac:dyDescent="0.25"/>
  <cols>
    <col min="1" max="1" width="5.5703125" customWidth="1"/>
    <col min="2" max="2" width="26.85546875" bestFit="1" customWidth="1"/>
    <col min="3" max="3" width="13.85546875" bestFit="1" customWidth="1"/>
    <col min="4" max="4" width="15.5703125" bestFit="1" customWidth="1"/>
    <col min="5" max="5" width="11.28515625" customWidth="1"/>
    <col min="7" max="7" width="12.7109375" bestFit="1" customWidth="1"/>
  </cols>
  <sheetData>
    <row r="1" spans="1:9" x14ac:dyDescent="0.25">
      <c r="B1" s="4" t="s">
        <v>0</v>
      </c>
      <c r="C1" s="4" t="s">
        <v>51</v>
      </c>
      <c r="D1" s="7"/>
      <c r="E1" s="7"/>
      <c r="I1" s="189" t="s">
        <v>133</v>
      </c>
    </row>
    <row r="2" spans="1:9" x14ac:dyDescent="0.25">
      <c r="B2" s="1" t="s">
        <v>8</v>
      </c>
      <c r="C2" s="3">
        <f>'ADAIN 2021'!D18</f>
        <v>2208644.6999999997</v>
      </c>
      <c r="D2" s="6"/>
      <c r="E2" s="6"/>
      <c r="I2" s="190"/>
    </row>
    <row r="3" spans="1:9" x14ac:dyDescent="0.25">
      <c r="C3" s="55">
        <v>1</v>
      </c>
      <c r="D3" s="55">
        <v>2</v>
      </c>
      <c r="E3" s="55">
        <v>3</v>
      </c>
      <c r="F3" s="55">
        <v>4</v>
      </c>
      <c r="G3" s="55">
        <v>5</v>
      </c>
    </row>
    <row r="4" spans="1:9" ht="25.5" x14ac:dyDescent="0.25">
      <c r="A4" s="4" t="s">
        <v>33</v>
      </c>
      <c r="B4" s="4" t="s">
        <v>10</v>
      </c>
      <c r="C4" s="4" t="s">
        <v>11</v>
      </c>
      <c r="D4" s="4" t="s">
        <v>53</v>
      </c>
      <c r="E4" s="4" t="s">
        <v>54</v>
      </c>
      <c r="F4" s="5" t="s">
        <v>69</v>
      </c>
      <c r="G4" s="4" t="s">
        <v>2</v>
      </c>
    </row>
    <row r="5" spans="1:9" s="128" customFormat="1" x14ac:dyDescent="0.25">
      <c r="A5" s="129">
        <v>1</v>
      </c>
      <c r="B5" s="130" t="s">
        <v>16</v>
      </c>
      <c r="C5" s="129" t="s">
        <v>34</v>
      </c>
      <c r="D5" s="129" t="s">
        <v>55</v>
      </c>
      <c r="E5" s="159">
        <v>7</v>
      </c>
      <c r="F5" s="132">
        <f>VLOOKUP(E5,'% por Universidad(cultura)'!$B$6:$S$22,18,0)</f>
        <v>0.13755030367243992</v>
      </c>
      <c r="G5" s="131">
        <f>$C$2*F5</f>
        <v>303799.74918952491</v>
      </c>
      <c r="H5" s="146"/>
    </row>
    <row r="6" spans="1:9" s="128" customFormat="1" x14ac:dyDescent="0.25">
      <c r="A6" s="129">
        <v>2</v>
      </c>
      <c r="B6" s="133" t="s">
        <v>17</v>
      </c>
      <c r="C6" s="129" t="s">
        <v>35</v>
      </c>
      <c r="D6" s="129" t="s">
        <v>56</v>
      </c>
      <c r="E6" s="159">
        <v>1</v>
      </c>
      <c r="F6" s="132">
        <f>VLOOKUP(E6,'% por Universidad(cultura)'!$B$6:$S$22,18,0)</f>
        <v>6.8394407087112294E-2</v>
      </c>
      <c r="G6" s="131">
        <f t="shared" ref="G6:G21" si="0">$C$2*F6</f>
        <v>151058.94472259298</v>
      </c>
      <c r="H6" s="146"/>
    </row>
    <row r="7" spans="1:9" s="128" customFormat="1" x14ac:dyDescent="0.25">
      <c r="A7" s="129">
        <v>3</v>
      </c>
      <c r="B7" s="133" t="s">
        <v>18</v>
      </c>
      <c r="C7" s="129" t="s">
        <v>36</v>
      </c>
      <c r="D7" s="129" t="s">
        <v>57</v>
      </c>
      <c r="E7" s="159">
        <v>9</v>
      </c>
      <c r="F7" s="132">
        <f>VLOOKUP(E7,'% por Universidad(cultura)'!$B$6:$S$22,18,0)</f>
        <v>0.10615528077408186</v>
      </c>
      <c r="G7" s="131">
        <f t="shared" si="0"/>
        <v>234459.29825868778</v>
      </c>
      <c r="H7" s="146"/>
    </row>
    <row r="8" spans="1:9" s="128" customFormat="1" x14ac:dyDescent="0.25">
      <c r="A8" s="129">
        <v>4</v>
      </c>
      <c r="B8" s="133" t="s">
        <v>19</v>
      </c>
      <c r="C8" s="129" t="s">
        <v>37</v>
      </c>
      <c r="D8" s="129" t="s">
        <v>58</v>
      </c>
      <c r="E8" s="159">
        <v>8</v>
      </c>
      <c r="F8" s="132">
        <f>VLOOKUP(E8,'% por Universidad(cultura)'!$B$6:$S$22,18,0)</f>
        <v>8.9213151062929499E-2</v>
      </c>
      <c r="G8" s="131">
        <f t="shared" si="0"/>
        <v>197040.15326543857</v>
      </c>
      <c r="H8" s="146"/>
    </row>
    <row r="9" spans="1:9" s="128" customFormat="1" x14ac:dyDescent="0.25">
      <c r="A9" s="129">
        <v>5</v>
      </c>
      <c r="B9" s="133" t="s">
        <v>20</v>
      </c>
      <c r="C9" s="129" t="s">
        <v>38</v>
      </c>
      <c r="D9" s="129" t="s">
        <v>59</v>
      </c>
      <c r="E9" s="159">
        <v>13</v>
      </c>
      <c r="F9" s="132">
        <f>VLOOKUP(E9,'% por Universidad(cultura)'!$B$6:$S$22,18,0)</f>
        <v>9.9288460588853097E-3</v>
      </c>
      <c r="G9" s="131">
        <f t="shared" si="0"/>
        <v>21929.293225072925</v>
      </c>
      <c r="H9" s="146"/>
    </row>
    <row r="10" spans="1:9" s="128" customFormat="1" x14ac:dyDescent="0.25">
      <c r="A10" s="129">
        <v>6</v>
      </c>
      <c r="B10" s="133" t="s">
        <v>21</v>
      </c>
      <c r="C10" s="129" t="s">
        <v>39</v>
      </c>
      <c r="D10" s="129" t="s">
        <v>60</v>
      </c>
      <c r="E10" s="159">
        <v>2</v>
      </c>
      <c r="F10" s="132">
        <f>VLOOKUP(E10,'% por Universidad(cultura)'!$B$6:$S$22,18,0)</f>
        <v>0.12703201659566737</v>
      </c>
      <c r="G10" s="131">
        <f t="shared" si="0"/>
        <v>280568.59018433274</v>
      </c>
      <c r="H10" s="146"/>
    </row>
    <row r="11" spans="1:9" s="128" customFormat="1" x14ac:dyDescent="0.25">
      <c r="A11" s="129">
        <v>7</v>
      </c>
      <c r="B11" s="133" t="s">
        <v>22</v>
      </c>
      <c r="C11" s="129" t="s">
        <v>40</v>
      </c>
      <c r="D11" s="129" t="s">
        <v>61</v>
      </c>
      <c r="E11" s="159">
        <v>4</v>
      </c>
      <c r="F11" s="132">
        <f>VLOOKUP(E11,'% por Universidad(cultura)'!$B$6:$S$22,18,0)</f>
        <v>8.3379394026774578E-2</v>
      </c>
      <c r="G11" s="131">
        <f t="shared" si="0"/>
        <v>184155.45670644729</v>
      </c>
      <c r="H11" s="146"/>
    </row>
    <row r="12" spans="1:9" s="128" customFormat="1" x14ac:dyDescent="0.25">
      <c r="A12" s="129">
        <v>8</v>
      </c>
      <c r="B12" s="133" t="s">
        <v>23</v>
      </c>
      <c r="C12" s="129" t="s">
        <v>41</v>
      </c>
      <c r="D12" s="129" t="s">
        <v>62</v>
      </c>
      <c r="E12" s="159">
        <v>5</v>
      </c>
      <c r="F12" s="132">
        <f>VLOOKUP(E12,'% por Universidad(cultura)'!$B$6:$S$22,18,0)</f>
        <v>1.6110937807661662E-2</v>
      </c>
      <c r="G12" s="131">
        <f t="shared" si="0"/>
        <v>35583.337400921548</v>
      </c>
      <c r="H12" s="146"/>
    </row>
    <row r="13" spans="1:9" s="128" customFormat="1" x14ac:dyDescent="0.25">
      <c r="A13" s="129">
        <v>9</v>
      </c>
      <c r="B13" s="133" t="s">
        <v>24</v>
      </c>
      <c r="C13" s="129" t="s">
        <v>42</v>
      </c>
      <c r="D13" s="129" t="s">
        <v>63</v>
      </c>
      <c r="E13" s="159">
        <v>6</v>
      </c>
      <c r="F13" s="132">
        <f>VLOOKUP(E13,'% por Universidad(cultura)'!$B$6:$S$22,18,0)</f>
        <v>0.10436744292630405</v>
      </c>
      <c r="G13" s="131">
        <f t="shared" si="0"/>
        <v>230510.59967173391</v>
      </c>
      <c r="H13" s="146"/>
    </row>
    <row r="14" spans="1:9" s="128" customFormat="1" x14ac:dyDescent="0.25">
      <c r="A14" s="129">
        <v>10</v>
      </c>
      <c r="B14" s="133" t="s">
        <v>25</v>
      </c>
      <c r="C14" s="129" t="s">
        <v>43</v>
      </c>
      <c r="D14" s="129" t="s">
        <v>64</v>
      </c>
      <c r="E14" s="159">
        <v>10</v>
      </c>
      <c r="F14" s="132">
        <f>VLOOKUP(E14,'% por Universidad(cultura)'!$B$6:$S$22,18,0)</f>
        <v>8.2738528536032183E-2</v>
      </c>
      <c r="G14" s="131">
        <f t="shared" si="0"/>
        <v>182740.01253690623</v>
      </c>
      <c r="H14" s="146"/>
    </row>
    <row r="15" spans="1:9" s="128" customFormat="1" x14ac:dyDescent="0.25">
      <c r="A15" s="129">
        <v>11</v>
      </c>
      <c r="B15" s="133" t="s">
        <v>26</v>
      </c>
      <c r="C15" s="129" t="s">
        <v>44</v>
      </c>
      <c r="D15" s="129" t="s">
        <v>65</v>
      </c>
      <c r="E15" s="159">
        <v>3</v>
      </c>
      <c r="F15" s="132">
        <f>VLOOKUP(E15,'% por Universidad(cultura)'!$B$6:$S$22,18,0)</f>
        <v>3.7123349633736737E-2</v>
      </c>
      <c r="G15" s="131">
        <f t="shared" si="0"/>
        <v>81992.289414799568</v>
      </c>
      <c r="H15" s="146"/>
    </row>
    <row r="16" spans="1:9" s="128" customFormat="1" x14ac:dyDescent="0.25">
      <c r="A16" s="129">
        <v>12</v>
      </c>
      <c r="B16" s="133" t="s">
        <v>27</v>
      </c>
      <c r="C16" s="129" t="s">
        <v>45</v>
      </c>
      <c r="D16" s="129" t="s">
        <v>66</v>
      </c>
      <c r="E16" s="159">
        <v>15</v>
      </c>
      <c r="F16" s="132">
        <f>VLOOKUP(E16,'% por Universidad(cultura)'!$B$6:$S$22,18,0)</f>
        <v>3.2853684122420797E-2</v>
      </c>
      <c r="G16" s="131">
        <f t="shared" si="0"/>
        <v>72562.115312458831</v>
      </c>
      <c r="H16" s="146"/>
    </row>
    <row r="17" spans="1:8" s="128" customFormat="1" x14ac:dyDescent="0.25">
      <c r="A17" s="129">
        <v>13</v>
      </c>
      <c r="B17" s="133" t="s">
        <v>28</v>
      </c>
      <c r="C17" s="129" t="s">
        <v>46</v>
      </c>
      <c r="D17" s="129" t="s">
        <v>62</v>
      </c>
      <c r="E17" s="159">
        <v>5</v>
      </c>
      <c r="F17" s="132">
        <f>VLOOKUP(E17,'% por Universidad(cultura)'!$B$6:$S$22,18,0)</f>
        <v>1.6110937807661662E-2</v>
      </c>
      <c r="G17" s="131">
        <f t="shared" si="0"/>
        <v>35583.337400921548</v>
      </c>
      <c r="H17" s="146"/>
    </row>
    <row r="18" spans="1:8" s="128" customFormat="1" x14ac:dyDescent="0.25">
      <c r="A18" s="129">
        <v>14</v>
      </c>
      <c r="B18" s="133" t="s">
        <v>29</v>
      </c>
      <c r="C18" s="129" t="s">
        <v>47</v>
      </c>
      <c r="D18" s="129" t="s">
        <v>67</v>
      </c>
      <c r="E18" s="159">
        <v>12</v>
      </c>
      <c r="F18" s="132">
        <f>VLOOKUP(E18,'% por Universidad(cultura)'!$B$6:$S$22,18,0)</f>
        <v>3.1725611860971309E-2</v>
      </c>
      <c r="G18" s="131">
        <f t="shared" si="0"/>
        <v>70070.604490991405</v>
      </c>
      <c r="H18" s="146"/>
    </row>
    <row r="19" spans="1:8" s="128" customFormat="1" x14ac:dyDescent="0.25">
      <c r="A19" s="129">
        <v>15</v>
      </c>
      <c r="B19" s="133" t="s">
        <v>30</v>
      </c>
      <c r="C19" s="129" t="s">
        <v>48</v>
      </c>
      <c r="D19" s="129" t="s">
        <v>59</v>
      </c>
      <c r="E19" s="159">
        <v>13</v>
      </c>
      <c r="F19" s="132">
        <f>VLOOKUP(E19,'% por Universidad(cultura)'!$B$6:$S$22,18,0)</f>
        <v>9.9288460588853097E-3</v>
      </c>
      <c r="G19" s="131">
        <f t="shared" si="0"/>
        <v>21929.293225072925</v>
      </c>
      <c r="H19" s="146"/>
    </row>
    <row r="20" spans="1:8" s="128" customFormat="1" x14ac:dyDescent="0.25">
      <c r="A20" s="129">
        <v>16</v>
      </c>
      <c r="B20" s="133" t="s">
        <v>31</v>
      </c>
      <c r="C20" s="129" t="s">
        <v>49</v>
      </c>
      <c r="D20" s="129" t="s">
        <v>59</v>
      </c>
      <c r="E20" s="159">
        <v>13</v>
      </c>
      <c r="F20" s="132">
        <f>VLOOKUP(E20,'% por Universidad(cultura)'!$B$6:$S$22,18,0)</f>
        <v>9.9288460588853097E-3</v>
      </c>
      <c r="G20" s="131">
        <f t="shared" si="0"/>
        <v>21929.293225072925</v>
      </c>
      <c r="H20" s="146"/>
    </row>
    <row r="21" spans="1:8" s="128" customFormat="1" x14ac:dyDescent="0.25">
      <c r="A21" s="129">
        <v>17</v>
      </c>
      <c r="B21" s="133" t="s">
        <v>32</v>
      </c>
      <c r="C21" s="129" t="s">
        <v>50</v>
      </c>
      <c r="D21" s="129" t="s">
        <v>68</v>
      </c>
      <c r="E21" s="159">
        <v>11</v>
      </c>
      <c r="F21" s="132">
        <f>VLOOKUP(E21,'% por Universidad(cultura)'!$B$6:$S$22,18,0)</f>
        <v>3.7458415909550229E-2</v>
      </c>
      <c r="G21" s="131">
        <f t="shared" si="0"/>
        <v>82732.331769023775</v>
      </c>
      <c r="H21" s="146"/>
    </row>
    <row r="22" spans="1:8" s="128" customFormat="1" x14ac:dyDescent="0.25">
      <c r="F22" s="160">
        <f>SUM(F5:F21)</f>
        <v>1.0000000000000004</v>
      </c>
      <c r="G22" s="161">
        <f>SUM(G5:G21)</f>
        <v>2208644.6999999993</v>
      </c>
    </row>
    <row r="23" spans="1:8" s="128" customFormat="1" x14ac:dyDescent="0.25"/>
    <row r="24" spans="1:8" s="128" customFormat="1" x14ac:dyDescent="0.25"/>
    <row r="25" spans="1:8" s="128" customFormat="1" x14ac:dyDescent="0.25"/>
    <row r="26" spans="1:8" s="128" customFormat="1" x14ac:dyDescent="0.25"/>
    <row r="27" spans="1:8" s="128" customFormat="1" x14ac:dyDescent="0.25"/>
    <row r="28" spans="1:8" s="128" customFormat="1" x14ac:dyDescent="0.25"/>
    <row r="29" spans="1:8" s="128" customFormat="1" x14ac:dyDescent="0.25"/>
    <row r="30" spans="1:8" s="128" customFormat="1" x14ac:dyDescent="0.25"/>
    <row r="31" spans="1:8" s="128" customFormat="1" x14ac:dyDescent="0.25"/>
    <row r="32" spans="1:8" s="128" customFormat="1" x14ac:dyDescent="0.25"/>
    <row r="33" s="128" customFormat="1" x14ac:dyDescent="0.25"/>
  </sheetData>
  <mergeCells count="1">
    <mergeCell ref="I1:I2"/>
  </mergeCells>
  <hyperlinks>
    <hyperlink ref="I1:I2" location="'ADAIN 2021'!A1" display="'ADAIN 2021'!A1" xr:uid="{0BD568F3-DBF4-4942-8F96-2C7A40CC75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C740-8C35-4654-A8C7-410102D61DEC}">
  <dimension ref="A1:S24"/>
  <sheetViews>
    <sheetView zoomScale="90" zoomScaleNormal="90" workbookViewId="0">
      <selection activeCell="N24" sqref="N24"/>
    </sheetView>
  </sheetViews>
  <sheetFormatPr baseColWidth="10" defaultRowHeight="15" x14ac:dyDescent="0.25"/>
  <cols>
    <col min="1" max="1" width="14.85546875" customWidth="1"/>
    <col min="5" max="5" width="14.42578125" customWidth="1"/>
    <col min="7" max="7" width="14.140625" customWidth="1"/>
    <col min="9" max="9" width="15.5703125" customWidth="1"/>
    <col min="11" max="11" width="15" customWidth="1"/>
    <col min="13" max="13" width="15.140625" customWidth="1"/>
  </cols>
  <sheetData>
    <row r="1" spans="1:19" x14ac:dyDescent="0.25">
      <c r="B1" s="55">
        <v>1</v>
      </c>
      <c r="C1" s="55">
        <v>2</v>
      </c>
      <c r="D1" s="55">
        <v>3</v>
      </c>
      <c r="E1" s="55">
        <v>4</v>
      </c>
      <c r="F1" s="55">
        <v>5</v>
      </c>
      <c r="G1" s="55">
        <v>6</v>
      </c>
      <c r="H1" s="55">
        <v>7</v>
      </c>
      <c r="I1" s="55">
        <v>8</v>
      </c>
      <c r="J1" s="55">
        <v>9</v>
      </c>
      <c r="K1" s="55">
        <v>10</v>
      </c>
      <c r="L1" s="55">
        <v>11</v>
      </c>
      <c r="M1" s="55">
        <v>12</v>
      </c>
      <c r="N1" s="55">
        <v>13</v>
      </c>
      <c r="O1" s="55">
        <v>14</v>
      </c>
      <c r="P1" s="55">
        <v>15</v>
      </c>
      <c r="Q1" s="55">
        <v>16</v>
      </c>
      <c r="R1" s="55">
        <v>17</v>
      </c>
      <c r="S1" s="55">
        <v>18</v>
      </c>
    </row>
    <row r="2" spans="1:19" x14ac:dyDescent="0.25">
      <c r="B2" s="55"/>
      <c r="C2" s="55"/>
      <c r="D2" s="55"/>
      <c r="E2" s="55"/>
      <c r="F2" s="55"/>
      <c r="G2" s="55"/>
      <c r="H2" s="55"/>
      <c r="I2" s="55"/>
      <c r="J2" s="55"/>
      <c r="K2" s="55"/>
      <c r="L2" s="55"/>
      <c r="M2" s="55"/>
      <c r="N2" s="55"/>
      <c r="O2" s="55"/>
      <c r="P2" s="55"/>
      <c r="Q2" s="55"/>
      <c r="R2" s="55"/>
      <c r="S2" s="55"/>
    </row>
    <row r="3" spans="1:19" s="128" customFormat="1" ht="123.75" customHeight="1" x14ac:dyDescent="0.25">
      <c r="A3" s="162"/>
      <c r="B3" s="9"/>
      <c r="C3" s="9"/>
      <c r="D3" s="194" t="s">
        <v>70</v>
      </c>
      <c r="E3" s="195"/>
      <c r="F3" s="194" t="s">
        <v>190</v>
      </c>
      <c r="G3" s="195"/>
      <c r="H3" s="196" t="s">
        <v>191</v>
      </c>
      <c r="I3" s="197"/>
      <c r="J3" s="196" t="s">
        <v>193</v>
      </c>
      <c r="K3" s="197"/>
      <c r="L3" s="10"/>
      <c r="M3" s="10"/>
      <c r="N3" s="162"/>
      <c r="O3" s="162"/>
      <c r="P3" s="162"/>
      <c r="Q3" s="162"/>
      <c r="R3" s="162"/>
      <c r="S3" s="162"/>
    </row>
    <row r="4" spans="1:19" s="128" customFormat="1" x14ac:dyDescent="0.25">
      <c r="A4" s="162"/>
      <c r="B4" s="162"/>
      <c r="C4" s="162"/>
      <c r="D4" s="198" t="s">
        <v>71</v>
      </c>
      <c r="E4" s="199"/>
      <c r="F4" s="198" t="s">
        <v>71</v>
      </c>
      <c r="G4" s="199"/>
      <c r="H4" s="198" t="s">
        <v>71</v>
      </c>
      <c r="I4" s="199"/>
      <c r="J4" s="198" t="s">
        <v>71</v>
      </c>
      <c r="K4" s="199"/>
      <c r="L4" s="193" t="s">
        <v>194</v>
      </c>
      <c r="M4" s="193"/>
      <c r="N4" s="162"/>
      <c r="O4" s="162"/>
      <c r="P4" s="162"/>
      <c r="Q4" s="162"/>
      <c r="R4" s="162"/>
      <c r="S4" s="162"/>
    </row>
    <row r="5" spans="1:19" s="128" customFormat="1" ht="63.75" x14ac:dyDescent="0.25">
      <c r="A5" s="163" t="s">
        <v>72</v>
      </c>
      <c r="B5" s="164" t="s">
        <v>54</v>
      </c>
      <c r="C5" s="164" t="s">
        <v>73</v>
      </c>
      <c r="D5" s="164" t="s">
        <v>74</v>
      </c>
      <c r="E5" s="164" t="s">
        <v>97</v>
      </c>
      <c r="F5" s="164" t="s">
        <v>74</v>
      </c>
      <c r="G5" s="164" t="s">
        <v>76</v>
      </c>
      <c r="H5" s="164" t="s">
        <v>74</v>
      </c>
      <c r="I5" s="164" t="s">
        <v>75</v>
      </c>
      <c r="J5" s="164" t="s">
        <v>74</v>
      </c>
      <c r="K5" s="164" t="s">
        <v>192</v>
      </c>
      <c r="L5" s="164" t="s">
        <v>74</v>
      </c>
      <c r="M5" s="164" t="s">
        <v>77</v>
      </c>
      <c r="N5" s="164" t="s">
        <v>78</v>
      </c>
      <c r="O5" s="164" t="s">
        <v>79</v>
      </c>
      <c r="P5" s="164" t="s">
        <v>80</v>
      </c>
      <c r="Q5" s="164" t="s">
        <v>81</v>
      </c>
      <c r="R5" s="164" t="s">
        <v>82</v>
      </c>
      <c r="S5" s="164" t="s">
        <v>83</v>
      </c>
    </row>
    <row r="6" spans="1:19" s="128" customFormat="1" x14ac:dyDescent="0.25">
      <c r="A6" s="165" t="s">
        <v>66</v>
      </c>
      <c r="B6" s="166">
        <v>15</v>
      </c>
      <c r="C6" s="166" t="s">
        <v>84</v>
      </c>
      <c r="D6" s="167">
        <v>5</v>
      </c>
      <c r="E6" s="167">
        <v>12678407</v>
      </c>
      <c r="F6" s="167">
        <v>26</v>
      </c>
      <c r="G6" s="167">
        <v>82540231</v>
      </c>
      <c r="H6" s="167">
        <v>5</v>
      </c>
      <c r="I6" s="167">
        <v>168407470</v>
      </c>
      <c r="J6" s="167">
        <v>8</v>
      </c>
      <c r="K6" s="167">
        <v>122340414</v>
      </c>
      <c r="L6" s="167">
        <f t="shared" ref="L6:L21" si="0">D6+F6+H6+J6</f>
        <v>44</v>
      </c>
      <c r="M6" s="167">
        <f t="shared" ref="M6:M21" si="1">E6+G6+I6+K6</f>
        <v>385966522</v>
      </c>
      <c r="N6" s="167">
        <f>IFERROR(VLOOKUP(B6,Población!$A$7:$B$22,2,0),0)</f>
        <v>226068</v>
      </c>
      <c r="O6" s="165">
        <f t="shared" ref="O6:O21" si="2">IF(C6="SÍ",(M6/N6),0)</f>
        <v>1707.3027673089514</v>
      </c>
      <c r="P6" s="168">
        <f t="shared" ref="P6:P21" si="3">IF(O6&gt;0,$O$24/O6,0)</f>
        <v>0.23884850302226912</v>
      </c>
      <c r="Q6" s="168">
        <f t="shared" ref="Q6:Q21" si="4">P6/$P$22</f>
        <v>3.2853684122420797E-2</v>
      </c>
      <c r="R6" s="166">
        <v>1</v>
      </c>
      <c r="S6" s="168">
        <f>IF(Q6&gt;0,(Q6/R6),0)</f>
        <v>3.2853684122420797E-2</v>
      </c>
    </row>
    <row r="7" spans="1:19" s="128" customFormat="1" x14ac:dyDescent="0.25">
      <c r="A7" s="165" t="s">
        <v>56</v>
      </c>
      <c r="B7" s="166">
        <v>1</v>
      </c>
      <c r="C7" s="166" t="s">
        <v>84</v>
      </c>
      <c r="D7" s="167">
        <v>11</v>
      </c>
      <c r="E7" s="167">
        <v>47731070</v>
      </c>
      <c r="F7" s="167">
        <v>5</v>
      </c>
      <c r="G7" s="167">
        <v>80252738</v>
      </c>
      <c r="H7" s="167">
        <v>4</v>
      </c>
      <c r="I7" s="167">
        <v>54189799</v>
      </c>
      <c r="J7" s="167">
        <v>3</v>
      </c>
      <c r="K7" s="167">
        <v>88921516</v>
      </c>
      <c r="L7" s="167">
        <f t="shared" si="0"/>
        <v>23</v>
      </c>
      <c r="M7" s="167">
        <f t="shared" si="1"/>
        <v>271095123</v>
      </c>
      <c r="N7" s="167">
        <f>IFERROR(VLOOKUP(B7,Población!$A$7:$B$22,2,0),0)</f>
        <v>330558</v>
      </c>
      <c r="O7" s="165">
        <f t="shared" si="2"/>
        <v>820.11363512605953</v>
      </c>
      <c r="P7" s="168">
        <f t="shared" si="3"/>
        <v>0.49723195995252495</v>
      </c>
      <c r="Q7" s="168">
        <f t="shared" si="4"/>
        <v>6.8394407087112294E-2</v>
      </c>
      <c r="R7" s="166">
        <v>1</v>
      </c>
      <c r="S7" s="168">
        <f t="shared" ref="S7:S21" si="5">IF(Q7&gt;0,(Q7/R7),0)</f>
        <v>6.8394407087112294E-2</v>
      </c>
    </row>
    <row r="8" spans="1:19" s="128" customFormat="1" x14ac:dyDescent="0.25">
      <c r="A8" s="165" t="s">
        <v>60</v>
      </c>
      <c r="B8" s="166">
        <v>2</v>
      </c>
      <c r="C8" s="166" t="s">
        <v>84</v>
      </c>
      <c r="D8" s="167">
        <v>3</v>
      </c>
      <c r="E8" s="167">
        <v>23116296</v>
      </c>
      <c r="F8" s="167">
        <v>4</v>
      </c>
      <c r="G8" s="167">
        <v>33822157</v>
      </c>
      <c r="H8" s="167">
        <v>4</v>
      </c>
      <c r="I8" s="167">
        <v>53044684</v>
      </c>
      <c r="J8" s="167">
        <v>6</v>
      </c>
      <c r="K8" s="167">
        <v>158274451.90000001</v>
      </c>
      <c r="L8" s="167">
        <f t="shared" si="0"/>
        <v>17</v>
      </c>
      <c r="M8" s="167">
        <f t="shared" si="1"/>
        <v>268257588.90000001</v>
      </c>
      <c r="N8" s="167">
        <f>IFERROR(VLOOKUP(B8,Población!$A$7:$B$22,2,0),0)</f>
        <v>607534</v>
      </c>
      <c r="O8" s="165">
        <f t="shared" si="2"/>
        <v>441.55156567369067</v>
      </c>
      <c r="P8" s="168">
        <f t="shared" si="3"/>
        <v>0.92353134238205237</v>
      </c>
      <c r="Q8" s="168">
        <f t="shared" si="4"/>
        <v>0.12703201659566737</v>
      </c>
      <c r="R8" s="166">
        <v>1</v>
      </c>
      <c r="S8" s="168">
        <f t="shared" si="5"/>
        <v>0.12703201659566737</v>
      </c>
    </row>
    <row r="9" spans="1:19" s="128" customFormat="1" x14ac:dyDescent="0.25">
      <c r="A9" s="165" t="s">
        <v>65</v>
      </c>
      <c r="B9" s="166">
        <v>3</v>
      </c>
      <c r="C9" s="166" t="s">
        <v>84</v>
      </c>
      <c r="D9" s="167">
        <v>11</v>
      </c>
      <c r="E9" s="167">
        <v>186866441</v>
      </c>
      <c r="F9" s="167">
        <v>9</v>
      </c>
      <c r="G9" s="167">
        <v>127212734</v>
      </c>
      <c r="H9" s="167">
        <v>3</v>
      </c>
      <c r="I9" s="167">
        <v>50711915</v>
      </c>
      <c r="J9" s="167">
        <v>4</v>
      </c>
      <c r="K9" s="167">
        <v>67591834</v>
      </c>
      <c r="L9" s="167">
        <f t="shared" si="0"/>
        <v>27</v>
      </c>
      <c r="M9" s="167">
        <f t="shared" si="1"/>
        <v>432382924</v>
      </c>
      <c r="N9" s="167">
        <f>IFERROR(VLOOKUP(B9,Población!$A$7:$B$22,2,0),0)</f>
        <v>286168</v>
      </c>
      <c r="O9" s="165">
        <f t="shared" si="2"/>
        <v>1510.9408599144558</v>
      </c>
      <c r="P9" s="168">
        <f t="shared" si="3"/>
        <v>0.26988925972960182</v>
      </c>
      <c r="Q9" s="168">
        <f t="shared" si="4"/>
        <v>3.7123349633736737E-2</v>
      </c>
      <c r="R9" s="166">
        <v>1</v>
      </c>
      <c r="S9" s="168">
        <f t="shared" si="5"/>
        <v>3.7123349633736737E-2</v>
      </c>
    </row>
    <row r="10" spans="1:19" s="128" customFormat="1" x14ac:dyDescent="0.25">
      <c r="A10" s="165" t="s">
        <v>61</v>
      </c>
      <c r="B10" s="166">
        <v>4</v>
      </c>
      <c r="C10" s="166" t="s">
        <v>84</v>
      </c>
      <c r="D10" s="167">
        <v>27</v>
      </c>
      <c r="E10" s="167">
        <v>175782370</v>
      </c>
      <c r="F10" s="167">
        <v>31</v>
      </c>
      <c r="G10" s="167">
        <v>145342073</v>
      </c>
      <c r="H10" s="167">
        <v>6</v>
      </c>
      <c r="I10" s="167">
        <v>148706450</v>
      </c>
      <c r="J10" s="167">
        <v>4</v>
      </c>
      <c r="K10" s="167">
        <v>39814176.93</v>
      </c>
      <c r="L10" s="167">
        <f t="shared" si="0"/>
        <v>68</v>
      </c>
      <c r="M10" s="167">
        <f t="shared" si="1"/>
        <v>509645069.93000001</v>
      </c>
      <c r="N10" s="167">
        <f>IFERROR(VLOOKUP(B10,Población!$A$7:$B$22,2,0),0)</f>
        <v>757586</v>
      </c>
      <c r="O10" s="165">
        <f t="shared" si="2"/>
        <v>672.72239710079123</v>
      </c>
      <c r="P10" s="168">
        <f t="shared" si="3"/>
        <v>0.60617382732453229</v>
      </c>
      <c r="Q10" s="168">
        <f t="shared" si="4"/>
        <v>8.3379394026774578E-2</v>
      </c>
      <c r="R10" s="166">
        <v>1</v>
      </c>
      <c r="S10" s="168">
        <f t="shared" si="5"/>
        <v>8.3379394026774578E-2</v>
      </c>
    </row>
    <row r="11" spans="1:19" s="128" customFormat="1" x14ac:dyDescent="0.25">
      <c r="A11" s="165" t="s">
        <v>62</v>
      </c>
      <c r="B11" s="166">
        <v>5</v>
      </c>
      <c r="C11" s="166" t="s">
        <v>84</v>
      </c>
      <c r="D11" s="167">
        <v>92</v>
      </c>
      <c r="E11" s="167">
        <v>537207170</v>
      </c>
      <c r="F11" s="167">
        <v>175</v>
      </c>
      <c r="G11" s="167">
        <v>897020299</v>
      </c>
      <c r="H11" s="167">
        <v>40</v>
      </c>
      <c r="I11" s="167">
        <v>892066151.36000001</v>
      </c>
      <c r="J11" s="167">
        <v>65</v>
      </c>
      <c r="K11" s="167">
        <v>834791653.70000005</v>
      </c>
      <c r="L11" s="167">
        <f t="shared" si="0"/>
        <v>372</v>
      </c>
      <c r="M11" s="167">
        <f t="shared" si="1"/>
        <v>3161085274.0600004</v>
      </c>
      <c r="N11" s="167">
        <f>IFERROR(VLOOKUP(B11,Población!$A$7:$B$22,2,0),0)</f>
        <v>1815902</v>
      </c>
      <c r="O11" s="165">
        <f t="shared" si="2"/>
        <v>1740.779664354134</v>
      </c>
      <c r="P11" s="168">
        <f t="shared" si="3"/>
        <v>0.23425521249343062</v>
      </c>
      <c r="Q11" s="168">
        <f t="shared" si="4"/>
        <v>3.2221875615323324E-2</v>
      </c>
      <c r="R11" s="166">
        <v>2</v>
      </c>
      <c r="S11" s="168">
        <f t="shared" si="5"/>
        <v>1.6110937807661662E-2</v>
      </c>
    </row>
    <row r="12" spans="1:19" s="128" customFormat="1" x14ac:dyDescent="0.25">
      <c r="A12" s="165" t="s">
        <v>59</v>
      </c>
      <c r="B12" s="166">
        <v>13</v>
      </c>
      <c r="C12" s="166" t="s">
        <v>84</v>
      </c>
      <c r="D12" s="167">
        <v>319</v>
      </c>
      <c r="E12" s="167">
        <v>1813835165.9400001</v>
      </c>
      <c r="F12" s="167">
        <v>412</v>
      </c>
      <c r="G12" s="167">
        <v>1947891718</v>
      </c>
      <c r="H12" s="167">
        <v>204</v>
      </c>
      <c r="I12" s="167">
        <v>5015358559.3999996</v>
      </c>
      <c r="J12" s="167">
        <v>346</v>
      </c>
      <c r="K12" s="167">
        <v>4617080500.1200008</v>
      </c>
      <c r="L12" s="167">
        <f t="shared" si="0"/>
        <v>1281</v>
      </c>
      <c r="M12" s="167">
        <f t="shared" si="1"/>
        <v>13394165943.460001</v>
      </c>
      <c r="N12" s="167">
        <f>IFERROR(VLOOKUP(B12,Población!$A$7:$B$22,2,0),0)</f>
        <v>7112808</v>
      </c>
      <c r="O12" s="165">
        <f t="shared" si="2"/>
        <v>1883.1052298135983</v>
      </c>
      <c r="P12" s="168">
        <f t="shared" si="3"/>
        <v>0.21655014479349399</v>
      </c>
      <c r="Q12" s="168">
        <f t="shared" si="4"/>
        <v>2.9786538176655931E-2</v>
      </c>
      <c r="R12" s="166">
        <v>3</v>
      </c>
      <c r="S12" s="168">
        <f t="shared" si="5"/>
        <v>9.9288460588853097E-3</v>
      </c>
    </row>
    <row r="13" spans="1:19" s="128" customFormat="1" x14ac:dyDescent="0.25">
      <c r="A13" s="165" t="s">
        <v>63</v>
      </c>
      <c r="B13" s="166">
        <v>6</v>
      </c>
      <c r="C13" s="166" t="s">
        <v>84</v>
      </c>
      <c r="D13" s="167">
        <v>18</v>
      </c>
      <c r="E13" s="167">
        <v>254236075</v>
      </c>
      <c r="F13" s="167">
        <v>21</v>
      </c>
      <c r="G13" s="167">
        <v>111736985</v>
      </c>
      <c r="H13" s="167">
        <v>5</v>
      </c>
      <c r="I13" s="167">
        <v>34154394</v>
      </c>
      <c r="J13" s="167">
        <v>6</v>
      </c>
      <c r="K13" s="167">
        <v>91390523.329999998</v>
      </c>
      <c r="L13" s="167">
        <f t="shared" si="0"/>
        <v>50</v>
      </c>
      <c r="M13" s="167">
        <f t="shared" si="1"/>
        <v>491517977.32999998</v>
      </c>
      <c r="N13" s="167">
        <f>IFERROR(VLOOKUP(B13,Población!$A$7:$B$22,2,0),0)</f>
        <v>914555</v>
      </c>
      <c r="O13" s="165">
        <f t="shared" si="2"/>
        <v>537.43949497843209</v>
      </c>
      <c r="P13" s="168">
        <f t="shared" si="3"/>
        <v>0.75875836068557878</v>
      </c>
      <c r="Q13" s="168">
        <f t="shared" si="4"/>
        <v>0.10436744292630405</v>
      </c>
      <c r="R13" s="166">
        <v>1</v>
      </c>
      <c r="S13" s="168">
        <f t="shared" si="5"/>
        <v>0.10436744292630405</v>
      </c>
    </row>
    <row r="14" spans="1:19" s="128" customFormat="1" x14ac:dyDescent="0.25">
      <c r="A14" s="165" t="s">
        <v>55</v>
      </c>
      <c r="B14" s="166">
        <v>7</v>
      </c>
      <c r="C14" s="166" t="s">
        <v>84</v>
      </c>
      <c r="D14" s="167">
        <v>23</v>
      </c>
      <c r="E14" s="167">
        <v>127658511.8</v>
      </c>
      <c r="F14" s="167">
        <v>22</v>
      </c>
      <c r="G14" s="167">
        <v>172370909</v>
      </c>
      <c r="H14" s="167">
        <v>5</v>
      </c>
      <c r="I14" s="167">
        <v>54786425</v>
      </c>
      <c r="J14" s="167">
        <v>8</v>
      </c>
      <c r="K14" s="167">
        <v>71300877</v>
      </c>
      <c r="L14" s="167">
        <f t="shared" si="0"/>
        <v>58</v>
      </c>
      <c r="M14" s="167">
        <f t="shared" si="1"/>
        <v>426116722.80000001</v>
      </c>
      <c r="N14" s="167">
        <f>IFERROR(VLOOKUP(B14,Población!$A$7:$B$22,2,0),0)</f>
        <v>1044950</v>
      </c>
      <c r="O14" s="165">
        <f t="shared" si="2"/>
        <v>407.78671017752049</v>
      </c>
      <c r="P14" s="168">
        <f t="shared" si="3"/>
        <v>1</v>
      </c>
      <c r="Q14" s="168">
        <f t="shared" si="4"/>
        <v>0.13755030367243992</v>
      </c>
      <c r="R14" s="166">
        <v>1</v>
      </c>
      <c r="S14" s="168">
        <f t="shared" si="5"/>
        <v>0.13755030367243992</v>
      </c>
    </row>
    <row r="15" spans="1:19" s="128" customFormat="1" x14ac:dyDescent="0.25">
      <c r="A15" s="165" t="s">
        <v>85</v>
      </c>
      <c r="B15" s="166">
        <v>16</v>
      </c>
      <c r="C15" s="166" t="s">
        <v>86</v>
      </c>
      <c r="D15" s="167">
        <v>4</v>
      </c>
      <c r="E15" s="167">
        <v>12233213</v>
      </c>
      <c r="F15" s="167">
        <v>10</v>
      </c>
      <c r="G15" s="167">
        <v>74388350</v>
      </c>
      <c r="H15" s="167">
        <v>3</v>
      </c>
      <c r="I15" s="167">
        <v>143337482</v>
      </c>
      <c r="J15" s="167">
        <v>2</v>
      </c>
      <c r="K15" s="167">
        <v>3600398</v>
      </c>
      <c r="L15" s="167">
        <f t="shared" si="0"/>
        <v>19</v>
      </c>
      <c r="M15" s="167">
        <f t="shared" si="1"/>
        <v>233559443</v>
      </c>
      <c r="N15" s="167">
        <f>IFERROR(VLOOKUP(B15,Población!$A$7:$B$22,2,0),0)</f>
        <v>480609</v>
      </c>
      <c r="O15" s="165">
        <f t="shared" si="2"/>
        <v>0</v>
      </c>
      <c r="P15" s="168">
        <f t="shared" si="3"/>
        <v>0</v>
      </c>
      <c r="Q15" s="168">
        <f t="shared" si="4"/>
        <v>0</v>
      </c>
      <c r="R15" s="166">
        <v>0</v>
      </c>
      <c r="S15" s="168">
        <f t="shared" si="5"/>
        <v>0</v>
      </c>
    </row>
    <row r="16" spans="1:19" s="128" customFormat="1" x14ac:dyDescent="0.25">
      <c r="A16" s="165" t="s">
        <v>87</v>
      </c>
      <c r="B16" s="166">
        <v>8</v>
      </c>
      <c r="C16" s="166" t="s">
        <v>84</v>
      </c>
      <c r="D16" s="167">
        <v>30</v>
      </c>
      <c r="E16" s="167">
        <v>163290668</v>
      </c>
      <c r="F16" s="167">
        <v>40</v>
      </c>
      <c r="G16" s="167">
        <v>269459742</v>
      </c>
      <c r="H16" s="167">
        <v>12</v>
      </c>
      <c r="I16" s="167">
        <v>334024948</v>
      </c>
      <c r="J16" s="167">
        <v>20</v>
      </c>
      <c r="K16" s="167">
        <v>212038163.30000001</v>
      </c>
      <c r="L16" s="167">
        <f t="shared" si="0"/>
        <v>102</v>
      </c>
      <c r="M16" s="167">
        <f t="shared" si="1"/>
        <v>978813521.29999995</v>
      </c>
      <c r="N16" s="167">
        <f>IFERROR(VLOOKUP(B16,Población!$A$7:$B$22,2,0),0)</f>
        <v>1556805</v>
      </c>
      <c r="O16" s="165">
        <f t="shared" si="2"/>
        <v>628.73225696217571</v>
      </c>
      <c r="P16" s="168">
        <f t="shared" si="3"/>
        <v>0.64858563508067757</v>
      </c>
      <c r="Q16" s="168">
        <f t="shared" si="4"/>
        <v>8.9213151062929499E-2</v>
      </c>
      <c r="R16" s="166">
        <v>1</v>
      </c>
      <c r="S16" s="168">
        <f t="shared" si="5"/>
        <v>8.9213151062929499E-2</v>
      </c>
    </row>
    <row r="17" spans="1:19" s="128" customFormat="1" x14ac:dyDescent="0.25">
      <c r="A17" s="165" t="s">
        <v>88</v>
      </c>
      <c r="B17" s="166">
        <v>9</v>
      </c>
      <c r="C17" s="166" t="s">
        <v>84</v>
      </c>
      <c r="D17" s="167">
        <v>17</v>
      </c>
      <c r="E17" s="167">
        <v>100645472</v>
      </c>
      <c r="F17" s="167">
        <v>29</v>
      </c>
      <c r="G17" s="167">
        <v>174242533</v>
      </c>
      <c r="H17" s="167">
        <v>5</v>
      </c>
      <c r="I17" s="167">
        <v>57157944</v>
      </c>
      <c r="J17" s="167">
        <v>12</v>
      </c>
      <c r="K17" s="167">
        <v>173739809.96000001</v>
      </c>
      <c r="L17" s="167">
        <f t="shared" si="0"/>
        <v>63</v>
      </c>
      <c r="M17" s="167">
        <f t="shared" si="1"/>
        <v>505785758.96000004</v>
      </c>
      <c r="N17" s="167">
        <f>IFERROR(VLOOKUP(B17,Población!$A$7:$B$22,2,0),0)</f>
        <v>957224</v>
      </c>
      <c r="O17" s="165">
        <f t="shared" si="2"/>
        <v>528.38808780389968</v>
      </c>
      <c r="P17" s="168">
        <f t="shared" si="3"/>
        <v>0.77175606261748675</v>
      </c>
      <c r="Q17" s="168">
        <f t="shared" si="4"/>
        <v>0.10615528077408186</v>
      </c>
      <c r="R17" s="166">
        <v>1</v>
      </c>
      <c r="S17" s="168">
        <f t="shared" si="5"/>
        <v>0.10615528077408186</v>
      </c>
    </row>
    <row r="18" spans="1:19" s="128" customFormat="1" x14ac:dyDescent="0.25">
      <c r="A18" s="165" t="s">
        <v>89</v>
      </c>
      <c r="B18" s="166">
        <v>14</v>
      </c>
      <c r="C18" s="166" t="s">
        <v>86</v>
      </c>
      <c r="D18" s="167">
        <v>46</v>
      </c>
      <c r="E18" s="167">
        <v>247874990.31999999</v>
      </c>
      <c r="F18" s="167">
        <v>37</v>
      </c>
      <c r="G18" s="167">
        <v>235625463</v>
      </c>
      <c r="H18" s="167">
        <v>9</v>
      </c>
      <c r="I18" s="167">
        <v>470293442</v>
      </c>
      <c r="J18" s="167">
        <v>18</v>
      </c>
      <c r="K18" s="167">
        <v>174671358.90000001</v>
      </c>
      <c r="L18" s="167">
        <f t="shared" si="0"/>
        <v>110</v>
      </c>
      <c r="M18" s="167">
        <f t="shared" si="1"/>
        <v>1128465254.22</v>
      </c>
      <c r="N18" s="167">
        <f>IFERROR(VLOOKUP(B18,Población!$A$7:$B$22,2,0),0)</f>
        <v>384837</v>
      </c>
      <c r="O18" s="165">
        <f t="shared" si="2"/>
        <v>0</v>
      </c>
      <c r="P18" s="168">
        <f t="shared" si="3"/>
        <v>0</v>
      </c>
      <c r="Q18" s="168">
        <f t="shared" si="4"/>
        <v>0</v>
      </c>
      <c r="R18" s="166">
        <v>0</v>
      </c>
      <c r="S18" s="168">
        <f t="shared" si="5"/>
        <v>0</v>
      </c>
    </row>
    <row r="19" spans="1:19" s="128" customFormat="1" x14ac:dyDescent="0.25">
      <c r="A19" s="165" t="s">
        <v>90</v>
      </c>
      <c r="B19" s="166">
        <v>10</v>
      </c>
      <c r="C19" s="166" t="s">
        <v>84</v>
      </c>
      <c r="D19" s="167">
        <v>24</v>
      </c>
      <c r="E19" s="167">
        <v>128213447</v>
      </c>
      <c r="F19" s="167">
        <v>29</v>
      </c>
      <c r="G19" s="167">
        <v>183649107</v>
      </c>
      <c r="H19" s="167">
        <v>6</v>
      </c>
      <c r="I19" s="167">
        <v>104935230</v>
      </c>
      <c r="J19" s="167">
        <v>11</v>
      </c>
      <c r="K19" s="167">
        <v>145010786.19999999</v>
      </c>
      <c r="L19" s="167">
        <f t="shared" si="0"/>
        <v>70</v>
      </c>
      <c r="M19" s="167">
        <f t="shared" si="1"/>
        <v>561808570.20000005</v>
      </c>
      <c r="N19" s="167">
        <f>IFERROR(VLOOKUP(B19,Población!$A$7:$B$22,2,0),0)</f>
        <v>828708</v>
      </c>
      <c r="O19" s="165">
        <f t="shared" si="2"/>
        <v>677.93308402959792</v>
      </c>
      <c r="P19" s="168">
        <f t="shared" si="3"/>
        <v>0.60151469191274476</v>
      </c>
      <c r="Q19" s="168">
        <f t="shared" si="4"/>
        <v>8.2738528536032183E-2</v>
      </c>
      <c r="R19" s="166">
        <v>1</v>
      </c>
      <c r="S19" s="168">
        <f t="shared" si="5"/>
        <v>8.2738528536032183E-2</v>
      </c>
    </row>
    <row r="20" spans="1:19" s="128" customFormat="1" x14ac:dyDescent="0.25">
      <c r="A20" s="165" t="s">
        <v>68</v>
      </c>
      <c r="B20" s="166">
        <v>11</v>
      </c>
      <c r="C20" s="166" t="s">
        <v>84</v>
      </c>
      <c r="D20" s="167">
        <v>4</v>
      </c>
      <c r="E20" s="167">
        <v>19668773</v>
      </c>
      <c r="F20" s="167">
        <v>11</v>
      </c>
      <c r="G20" s="167">
        <v>87346334</v>
      </c>
      <c r="H20" s="167">
        <v>2</v>
      </c>
      <c r="I20" s="167">
        <v>44832009</v>
      </c>
      <c r="J20" s="167">
        <v>1</v>
      </c>
      <c r="K20" s="167">
        <v>2624300</v>
      </c>
      <c r="L20" s="167">
        <f t="shared" si="0"/>
        <v>18</v>
      </c>
      <c r="M20" s="167">
        <f t="shared" si="1"/>
        <v>154471416</v>
      </c>
      <c r="N20" s="167">
        <f>IFERROR(VLOOKUP(B20,Población!$A$7:$B$22,2,0),0)</f>
        <v>103158</v>
      </c>
      <c r="O20" s="165">
        <f t="shared" si="2"/>
        <v>1497.4254638515674</v>
      </c>
      <c r="P20" s="168">
        <f t="shared" si="3"/>
        <v>0.27232521419038885</v>
      </c>
      <c r="Q20" s="168">
        <f t="shared" si="4"/>
        <v>3.7458415909550229E-2</v>
      </c>
      <c r="R20" s="166">
        <v>1</v>
      </c>
      <c r="S20" s="168">
        <f t="shared" si="5"/>
        <v>3.7458415909550229E-2</v>
      </c>
    </row>
    <row r="21" spans="1:19" s="128" customFormat="1" x14ac:dyDescent="0.25">
      <c r="A21" s="165" t="s">
        <v>67</v>
      </c>
      <c r="B21" s="166">
        <v>12</v>
      </c>
      <c r="C21" s="166" t="s">
        <v>84</v>
      </c>
      <c r="D21" s="167">
        <v>7</v>
      </c>
      <c r="E21" s="167">
        <v>33344743</v>
      </c>
      <c r="F21" s="167">
        <v>16</v>
      </c>
      <c r="G21" s="167">
        <v>105463163</v>
      </c>
      <c r="H21" s="167">
        <v>3</v>
      </c>
      <c r="I21" s="167">
        <v>31465789</v>
      </c>
      <c r="J21" s="167">
        <v>9</v>
      </c>
      <c r="K21" s="167">
        <v>124158245</v>
      </c>
      <c r="L21" s="167">
        <f t="shared" si="0"/>
        <v>35</v>
      </c>
      <c r="M21" s="167">
        <f t="shared" si="1"/>
        <v>294431940</v>
      </c>
      <c r="N21" s="167">
        <f>IFERROR(VLOOKUP(B21,Población!$A$7:$B$22,2,0),0)</f>
        <v>166533</v>
      </c>
      <c r="O21" s="165">
        <f t="shared" si="2"/>
        <v>1768.0095836861162</v>
      </c>
      <c r="P21" s="168">
        <f t="shared" si="3"/>
        <v>0.23064734147386667</v>
      </c>
      <c r="Q21" s="168">
        <f t="shared" si="4"/>
        <v>3.1725611860971309E-2</v>
      </c>
      <c r="R21" s="166">
        <v>1</v>
      </c>
      <c r="S21" s="168">
        <f t="shared" si="5"/>
        <v>3.1725611860971309E-2</v>
      </c>
    </row>
    <row r="22" spans="1:19" s="128" customFormat="1" x14ac:dyDescent="0.25">
      <c r="A22" s="169" t="s">
        <v>91</v>
      </c>
      <c r="B22" s="162"/>
      <c r="C22" s="162"/>
      <c r="D22" s="170">
        <f>SUM(D6:D21)</f>
        <v>641</v>
      </c>
      <c r="E22" s="170">
        <f>SUM(E6:E21)</f>
        <v>3884382813.0600004</v>
      </c>
      <c r="F22" s="170">
        <f t="shared" ref="F22:R22" si="6">SUM(F6:F21)</f>
        <v>877</v>
      </c>
      <c r="G22" s="170">
        <f t="shared" si="6"/>
        <v>4728364536</v>
      </c>
      <c r="H22" s="170">
        <f t="shared" si="6"/>
        <v>316</v>
      </c>
      <c r="I22" s="170">
        <f t="shared" si="6"/>
        <v>7657472691.7600002</v>
      </c>
      <c r="J22" s="170">
        <f t="shared" si="6"/>
        <v>523</v>
      </c>
      <c r="K22" s="170">
        <f t="shared" si="6"/>
        <v>6927349008.3400002</v>
      </c>
      <c r="L22" s="170">
        <f t="shared" si="6"/>
        <v>2357</v>
      </c>
      <c r="M22" s="170">
        <f t="shared" si="6"/>
        <v>23197569049.160004</v>
      </c>
      <c r="N22" s="170">
        <f t="shared" si="6"/>
        <v>17574003</v>
      </c>
      <c r="O22" s="171">
        <f t="shared" si="6"/>
        <v>14822.230800780993</v>
      </c>
      <c r="P22" s="172">
        <f t="shared" si="6"/>
        <v>7.270067555658648</v>
      </c>
      <c r="Q22" s="172">
        <f t="shared" si="6"/>
        <v>1</v>
      </c>
      <c r="R22" s="170">
        <f t="shared" si="6"/>
        <v>17</v>
      </c>
      <c r="S22" s="173"/>
    </row>
    <row r="23" spans="1:19" ht="15.75" thickBot="1" x14ac:dyDescent="0.3">
      <c r="A23" s="8"/>
      <c r="B23" s="8"/>
      <c r="C23" s="8"/>
      <c r="D23" s="8"/>
      <c r="E23" s="8"/>
      <c r="F23" s="8"/>
      <c r="G23" s="8"/>
      <c r="H23" s="8"/>
      <c r="I23" s="8"/>
      <c r="J23" s="8"/>
      <c r="K23" s="8"/>
      <c r="L23" s="8"/>
      <c r="M23" s="8"/>
      <c r="N23" s="8"/>
      <c r="O23" s="8"/>
      <c r="P23" s="8"/>
      <c r="Q23" s="8"/>
      <c r="R23" s="8"/>
      <c r="S23" s="8"/>
    </row>
    <row r="24" spans="1:19" ht="15.75" thickBot="1" x14ac:dyDescent="0.3">
      <c r="A24" s="8"/>
      <c r="B24" s="8"/>
      <c r="C24" s="8"/>
      <c r="D24" s="8"/>
      <c r="E24" s="8"/>
      <c r="F24" s="8"/>
      <c r="G24" s="8"/>
      <c r="H24" s="8"/>
      <c r="I24" s="8"/>
      <c r="J24" s="8"/>
      <c r="K24" s="8"/>
      <c r="L24" s="8"/>
      <c r="M24" s="8"/>
      <c r="N24" s="174" t="s">
        <v>92</v>
      </c>
      <c r="O24" s="175">
        <f>MIN(O6:O14,O16:O17,O19:O21)</f>
        <v>407.78671017752049</v>
      </c>
      <c r="P24" s="8"/>
      <c r="Q24" s="8"/>
      <c r="R24" s="8"/>
      <c r="S24" s="8"/>
    </row>
  </sheetData>
  <mergeCells count="9">
    <mergeCell ref="L4:M4"/>
    <mergeCell ref="D3:E3"/>
    <mergeCell ref="F3:G3"/>
    <mergeCell ref="H3:I3"/>
    <mergeCell ref="J3:K3"/>
    <mergeCell ref="D4:E4"/>
    <mergeCell ref="F4:G4"/>
    <mergeCell ref="H4:I4"/>
    <mergeCell ref="J4:K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1228-3384-435E-8476-943BCBAAC116}">
  <dimension ref="A2:AE32"/>
  <sheetViews>
    <sheetView zoomScaleNormal="100" workbookViewId="0">
      <selection activeCell="A2" sqref="A2"/>
    </sheetView>
  </sheetViews>
  <sheetFormatPr baseColWidth="10" defaultColWidth="9.140625" defaultRowHeight="10.5" x14ac:dyDescent="0.25"/>
  <cols>
    <col min="1" max="1" width="26.42578125" style="10" customWidth="1"/>
    <col min="2" max="2" width="15.85546875" style="10" bestFit="1" customWidth="1"/>
    <col min="3" max="3" width="22.5703125" style="10" bestFit="1" customWidth="1"/>
    <col min="4" max="4" width="15.85546875" style="10" bestFit="1" customWidth="1"/>
    <col min="5" max="5" width="22.5703125" style="10" bestFit="1" customWidth="1"/>
    <col min="6" max="6" width="15.85546875" style="10" bestFit="1" customWidth="1"/>
    <col min="7" max="7" width="22.5703125" style="10" bestFit="1" customWidth="1"/>
    <col min="8" max="8" width="15.85546875" style="10" bestFit="1" customWidth="1"/>
    <col min="9" max="9" width="22.5703125" style="10" bestFit="1" customWidth="1"/>
    <col min="10" max="10" width="15.85546875" style="10" bestFit="1" customWidth="1"/>
    <col min="11" max="11" width="22.5703125" style="10" bestFit="1" customWidth="1"/>
    <col min="12" max="12" width="15.85546875" style="10" bestFit="1" customWidth="1"/>
    <col min="13" max="13" width="22.5703125" style="10" bestFit="1" customWidth="1"/>
    <col min="14" max="14" width="15.85546875" style="10" bestFit="1" customWidth="1"/>
    <col min="15" max="15" width="22.5703125" style="10" bestFit="1" customWidth="1"/>
    <col min="16" max="16" width="15.85546875" style="10" bestFit="1" customWidth="1"/>
    <col min="17" max="17" width="22.5703125" style="10" bestFit="1" customWidth="1"/>
    <col min="18" max="18" width="20.140625" style="10" bestFit="1" customWidth="1"/>
    <col min="19" max="19" width="22.5703125" style="10" bestFit="1" customWidth="1"/>
    <col min="20" max="20" width="15.85546875" style="10" bestFit="1" customWidth="1"/>
    <col min="21" max="21" width="22.5703125" style="10" bestFit="1" customWidth="1"/>
    <col min="22" max="22" width="15.85546875" style="10" bestFit="1" customWidth="1"/>
    <col min="23" max="23" width="22.5703125" style="10" bestFit="1" customWidth="1"/>
    <col min="24" max="24" width="15.85546875" style="10" bestFit="1" customWidth="1"/>
    <col min="25" max="25" width="22.5703125" style="10" bestFit="1" customWidth="1"/>
    <col min="26" max="26" width="15.85546875" style="10" bestFit="1" customWidth="1"/>
    <col min="27" max="27" width="22.5703125" style="10" bestFit="1" customWidth="1"/>
    <col min="28" max="28" width="15.85546875" style="10" bestFit="1" customWidth="1"/>
    <col min="29" max="29" width="22.5703125" style="10" bestFit="1" customWidth="1"/>
    <col min="30" max="30" width="15.85546875" style="10" bestFit="1" customWidth="1"/>
    <col min="31" max="31" width="22.5703125" style="10" bestFit="1" customWidth="1"/>
    <col min="32" max="16384" width="9.140625" style="10"/>
  </cols>
  <sheetData>
    <row r="2" spans="1:31" ht="15" customHeight="1" x14ac:dyDescent="0.25">
      <c r="A2" s="11" t="s">
        <v>134</v>
      </c>
    </row>
    <row r="3" spans="1:31" ht="11.25" customHeight="1" x14ac:dyDescent="0.25">
      <c r="A3" s="12"/>
    </row>
    <row r="4" spans="1:31" ht="33.75" customHeight="1" x14ac:dyDescent="0.25">
      <c r="A4" s="60" t="s">
        <v>135</v>
      </c>
      <c r="B4" s="61" t="s">
        <v>71</v>
      </c>
      <c r="C4" s="13"/>
      <c r="D4" s="24" t="s">
        <v>94</v>
      </c>
      <c r="E4" s="24"/>
      <c r="F4" s="62" t="s">
        <v>95</v>
      </c>
      <c r="G4" s="24"/>
      <c r="H4" s="62" t="s">
        <v>136</v>
      </c>
      <c r="I4" s="62"/>
      <c r="J4" s="62" t="s">
        <v>137</v>
      </c>
      <c r="K4" s="24"/>
      <c r="L4" s="62" t="s">
        <v>138</v>
      </c>
      <c r="M4" s="62"/>
      <c r="N4" s="62" t="s">
        <v>139</v>
      </c>
      <c r="O4" s="62"/>
      <c r="P4" s="62" t="s">
        <v>96</v>
      </c>
      <c r="Q4" s="62"/>
      <c r="R4" s="62" t="s">
        <v>140</v>
      </c>
      <c r="S4" s="62"/>
      <c r="T4" s="62" t="s">
        <v>141</v>
      </c>
      <c r="U4" s="62"/>
      <c r="V4" s="24" t="s">
        <v>142</v>
      </c>
      <c r="W4" s="63"/>
      <c r="X4" s="62" t="s">
        <v>143</v>
      </c>
      <c r="Y4" s="24"/>
      <c r="Z4" s="62" t="s">
        <v>144</v>
      </c>
      <c r="AA4" s="62"/>
      <c r="AB4" s="62" t="s">
        <v>145</v>
      </c>
      <c r="AC4" s="62"/>
      <c r="AD4" s="62" t="s">
        <v>146</v>
      </c>
      <c r="AE4" s="62"/>
    </row>
    <row r="5" spans="1:31" ht="15" customHeight="1" x14ac:dyDescent="0.25">
      <c r="A5" s="64"/>
      <c r="B5" s="65" t="s">
        <v>74</v>
      </c>
      <c r="C5" s="15" t="s">
        <v>97</v>
      </c>
      <c r="D5" s="15" t="s">
        <v>74</v>
      </c>
      <c r="E5" s="15" t="s">
        <v>97</v>
      </c>
      <c r="F5" s="15" t="s">
        <v>74</v>
      </c>
      <c r="G5" s="15" t="s">
        <v>97</v>
      </c>
      <c r="H5" s="15" t="s">
        <v>74</v>
      </c>
      <c r="I5" s="15" t="s">
        <v>97</v>
      </c>
      <c r="J5" s="15" t="s">
        <v>74</v>
      </c>
      <c r="K5" s="15" t="s">
        <v>97</v>
      </c>
      <c r="L5" s="15" t="s">
        <v>74</v>
      </c>
      <c r="M5" s="15" t="s">
        <v>97</v>
      </c>
      <c r="N5" s="15" t="s">
        <v>74</v>
      </c>
      <c r="O5" s="15" t="s">
        <v>97</v>
      </c>
      <c r="P5" s="15" t="s">
        <v>74</v>
      </c>
      <c r="Q5" s="15" t="s">
        <v>97</v>
      </c>
      <c r="R5" s="15" t="s">
        <v>147</v>
      </c>
      <c r="S5" s="15" t="s">
        <v>97</v>
      </c>
      <c r="T5" s="15" t="s">
        <v>74</v>
      </c>
      <c r="U5" s="15" t="s">
        <v>97</v>
      </c>
      <c r="V5" s="15" t="s">
        <v>74</v>
      </c>
      <c r="W5" s="15" t="s">
        <v>97</v>
      </c>
      <c r="X5" s="15" t="s">
        <v>74</v>
      </c>
      <c r="Y5" s="15" t="s">
        <v>97</v>
      </c>
      <c r="Z5" s="15" t="s">
        <v>74</v>
      </c>
      <c r="AA5" s="15" t="s">
        <v>97</v>
      </c>
      <c r="AB5" s="15" t="s">
        <v>74</v>
      </c>
      <c r="AC5" s="15" t="s">
        <v>97</v>
      </c>
      <c r="AD5" s="15" t="s">
        <v>74</v>
      </c>
      <c r="AE5" s="15" t="s">
        <v>97</v>
      </c>
    </row>
    <row r="6" spans="1:31" x14ac:dyDescent="0.25">
      <c r="A6" s="11" t="s">
        <v>91</v>
      </c>
      <c r="B6" s="16">
        <f>SUM(B7:B23)</f>
        <v>673</v>
      </c>
      <c r="C6" s="16">
        <f>SUM(C7:C23)</f>
        <v>4032637570.0600004</v>
      </c>
      <c r="D6" s="16">
        <f t="shared" ref="D6:AE6" si="0">SUM(D7:D23)</f>
        <v>97</v>
      </c>
      <c r="E6" s="16">
        <f t="shared" si="0"/>
        <v>572319733</v>
      </c>
      <c r="F6" s="16">
        <f t="shared" si="0"/>
        <v>28</v>
      </c>
      <c r="G6" s="16">
        <f t="shared" si="0"/>
        <v>288739288</v>
      </c>
      <c r="H6" s="16">
        <f t="shared" si="0"/>
        <v>27</v>
      </c>
      <c r="I6" s="16">
        <f t="shared" si="0"/>
        <v>135713728</v>
      </c>
      <c r="J6" s="16">
        <f t="shared" si="0"/>
        <v>17</v>
      </c>
      <c r="K6" s="16">
        <f t="shared" si="0"/>
        <v>137003662</v>
      </c>
      <c r="L6" s="16">
        <f t="shared" si="0"/>
        <v>43</v>
      </c>
      <c r="M6" s="16">
        <f t="shared" si="0"/>
        <v>457687006</v>
      </c>
      <c r="N6" s="16">
        <f t="shared" si="0"/>
        <v>5</v>
      </c>
      <c r="O6" s="16">
        <f t="shared" si="0"/>
        <v>149912218</v>
      </c>
      <c r="P6" s="16">
        <f t="shared" si="0"/>
        <v>4</v>
      </c>
      <c r="Q6" s="16">
        <f t="shared" si="0"/>
        <v>29957009</v>
      </c>
      <c r="R6" s="16">
        <f t="shared" si="0"/>
        <v>111</v>
      </c>
      <c r="S6" s="16">
        <f t="shared" si="0"/>
        <v>344214753.80000001</v>
      </c>
      <c r="T6" s="16">
        <f t="shared" si="0"/>
        <v>116</v>
      </c>
      <c r="U6" s="16">
        <f t="shared" si="0"/>
        <v>208071073.25999999</v>
      </c>
      <c r="V6" s="16">
        <f t="shared" si="0"/>
        <v>67</v>
      </c>
      <c r="W6" s="16">
        <f t="shared" si="0"/>
        <v>500309387</v>
      </c>
      <c r="X6" s="16">
        <f t="shared" si="0"/>
        <v>48</v>
      </c>
      <c r="Y6" s="16">
        <f t="shared" si="0"/>
        <v>243037147</v>
      </c>
      <c r="Z6" s="16">
        <f t="shared" si="0"/>
        <v>3</v>
      </c>
      <c r="AA6" s="16">
        <f t="shared" si="0"/>
        <v>434432966</v>
      </c>
      <c r="AB6" s="16">
        <f t="shared" si="0"/>
        <v>4</v>
      </c>
      <c r="AC6" s="16">
        <f t="shared" si="0"/>
        <v>79864419</v>
      </c>
      <c r="AD6" s="16">
        <f t="shared" si="0"/>
        <v>103</v>
      </c>
      <c r="AE6" s="16">
        <f t="shared" si="0"/>
        <v>451375180</v>
      </c>
    </row>
    <row r="7" spans="1:31" x14ac:dyDescent="0.25">
      <c r="A7" s="12" t="s">
        <v>66</v>
      </c>
      <c r="B7" s="16">
        <f>SUM(D7+F7+H7+J7+L7+N7+P7+R7+T7+V7+X7+Z7+AB7+AD7)</f>
        <v>5</v>
      </c>
      <c r="C7" s="16">
        <f t="shared" ref="C7:C23" si="1">SUM(E7+G7+I7+K7+M7+O7+Q7+S7+U7+W7+Y7+AA7+AC7+AE7)</f>
        <v>12678407</v>
      </c>
      <c r="D7" s="17">
        <v>1</v>
      </c>
      <c r="E7" s="17">
        <v>3203999</v>
      </c>
      <c r="F7" s="17">
        <v>0</v>
      </c>
      <c r="G7" s="17">
        <v>0</v>
      </c>
      <c r="H7" s="17">
        <v>0</v>
      </c>
      <c r="I7" s="17">
        <v>0</v>
      </c>
      <c r="J7" s="17">
        <v>0</v>
      </c>
      <c r="K7" s="17">
        <v>0</v>
      </c>
      <c r="L7" s="17">
        <v>0</v>
      </c>
      <c r="M7" s="17">
        <v>0</v>
      </c>
      <c r="N7" s="17">
        <v>0</v>
      </c>
      <c r="O7" s="17">
        <v>0</v>
      </c>
      <c r="P7" s="17">
        <v>0</v>
      </c>
      <c r="Q7" s="17">
        <v>0</v>
      </c>
      <c r="R7" s="17">
        <v>1</v>
      </c>
      <c r="S7" s="17">
        <v>2200000</v>
      </c>
      <c r="T7" s="17">
        <v>2</v>
      </c>
      <c r="U7" s="17">
        <v>3274408</v>
      </c>
      <c r="V7" s="18">
        <v>0</v>
      </c>
      <c r="W7" s="17">
        <v>0</v>
      </c>
      <c r="X7" s="17">
        <v>0</v>
      </c>
      <c r="Y7" s="17">
        <v>0</v>
      </c>
      <c r="Z7" s="17">
        <v>0</v>
      </c>
      <c r="AA7" s="17">
        <v>0</v>
      </c>
      <c r="AB7" s="66">
        <v>0</v>
      </c>
      <c r="AC7" s="66">
        <v>0</v>
      </c>
      <c r="AD7" s="66">
        <v>1</v>
      </c>
      <c r="AE7" s="66">
        <v>4000000</v>
      </c>
    </row>
    <row r="8" spans="1:31" x14ac:dyDescent="0.25">
      <c r="A8" s="12" t="s">
        <v>56</v>
      </c>
      <c r="B8" s="16">
        <f>SUM(D8+F8+H8+J8+L8+N8+P8+R8+T8+V8+X8+Z8+AB8+AD8)</f>
        <v>11</v>
      </c>
      <c r="C8" s="16">
        <f t="shared" si="1"/>
        <v>47731070</v>
      </c>
      <c r="D8" s="17">
        <v>0</v>
      </c>
      <c r="E8" s="17">
        <v>0</v>
      </c>
      <c r="F8" s="17">
        <v>1</v>
      </c>
      <c r="G8" s="17">
        <v>4983086</v>
      </c>
      <c r="H8" s="17">
        <v>0</v>
      </c>
      <c r="I8" s="17">
        <v>0</v>
      </c>
      <c r="J8" s="17">
        <v>1</v>
      </c>
      <c r="K8" s="17">
        <v>2716663</v>
      </c>
      <c r="L8" s="17">
        <v>1</v>
      </c>
      <c r="M8" s="17">
        <v>4999950</v>
      </c>
      <c r="N8" s="17">
        <v>0</v>
      </c>
      <c r="O8" s="17">
        <v>0</v>
      </c>
      <c r="P8" s="17">
        <v>0</v>
      </c>
      <c r="Q8" s="17">
        <v>0</v>
      </c>
      <c r="R8" s="17">
        <v>4</v>
      </c>
      <c r="S8" s="17">
        <v>19741542</v>
      </c>
      <c r="T8" s="17">
        <v>1</v>
      </c>
      <c r="U8" s="17">
        <v>240000</v>
      </c>
      <c r="V8" s="17">
        <v>2</v>
      </c>
      <c r="W8" s="17">
        <v>11059763</v>
      </c>
      <c r="X8" s="17">
        <v>0</v>
      </c>
      <c r="Y8" s="17">
        <v>0</v>
      </c>
      <c r="Z8" s="17">
        <v>0</v>
      </c>
      <c r="AA8" s="17">
        <v>0</v>
      </c>
      <c r="AB8" s="66">
        <v>0</v>
      </c>
      <c r="AC8" s="66">
        <v>0</v>
      </c>
      <c r="AD8" s="66">
        <v>1</v>
      </c>
      <c r="AE8" s="66">
        <v>3990066</v>
      </c>
    </row>
    <row r="9" spans="1:31" x14ac:dyDescent="0.25">
      <c r="A9" s="12" t="s">
        <v>60</v>
      </c>
      <c r="B9" s="16">
        <f t="shared" ref="B9:B23" si="2">SUM(D9+F9+H9+J9+L9+N9+P9+R9+T9+V9+X9+Z9+AB9+AD9)</f>
        <v>3</v>
      </c>
      <c r="C9" s="16">
        <f t="shared" si="1"/>
        <v>23116296</v>
      </c>
      <c r="D9" s="17">
        <v>1</v>
      </c>
      <c r="E9" s="17">
        <v>3640000</v>
      </c>
      <c r="F9" s="17">
        <v>0</v>
      </c>
      <c r="G9" s="17">
        <v>0</v>
      </c>
      <c r="H9" s="17">
        <v>0</v>
      </c>
      <c r="I9" s="17">
        <v>0</v>
      </c>
      <c r="J9" s="17">
        <v>0</v>
      </c>
      <c r="K9" s="17">
        <v>0</v>
      </c>
      <c r="L9" s="17">
        <v>0</v>
      </c>
      <c r="M9" s="17">
        <v>0</v>
      </c>
      <c r="N9" s="17">
        <v>0</v>
      </c>
      <c r="O9" s="17">
        <v>0</v>
      </c>
      <c r="P9" s="17">
        <v>0</v>
      </c>
      <c r="Q9" s="17">
        <v>0</v>
      </c>
      <c r="R9" s="17">
        <v>0</v>
      </c>
      <c r="S9" s="17">
        <v>0</v>
      </c>
      <c r="T9" s="17">
        <v>0</v>
      </c>
      <c r="U9" s="17">
        <v>0</v>
      </c>
      <c r="V9" s="17">
        <v>1</v>
      </c>
      <c r="W9" s="17">
        <v>14479950</v>
      </c>
      <c r="X9" s="18">
        <v>1</v>
      </c>
      <c r="Y9" s="17">
        <v>4996346</v>
      </c>
      <c r="Z9" s="17">
        <v>0</v>
      </c>
      <c r="AA9" s="17">
        <v>0</v>
      </c>
      <c r="AB9" s="66">
        <v>0</v>
      </c>
      <c r="AC9" s="66">
        <v>0</v>
      </c>
      <c r="AD9" s="66">
        <v>0</v>
      </c>
      <c r="AE9" s="66">
        <v>0</v>
      </c>
    </row>
    <row r="10" spans="1:31" x14ac:dyDescent="0.25">
      <c r="A10" s="12" t="s">
        <v>65</v>
      </c>
      <c r="B10" s="16">
        <f t="shared" si="2"/>
        <v>11</v>
      </c>
      <c r="C10" s="16">
        <f t="shared" si="1"/>
        <v>186866441</v>
      </c>
      <c r="D10" s="17">
        <v>3</v>
      </c>
      <c r="E10" s="17">
        <v>12895655</v>
      </c>
      <c r="F10" s="17">
        <v>0</v>
      </c>
      <c r="G10" s="17">
        <v>0</v>
      </c>
      <c r="H10" s="17">
        <v>0</v>
      </c>
      <c r="I10" s="17">
        <v>0</v>
      </c>
      <c r="J10" s="17">
        <v>1</v>
      </c>
      <c r="K10" s="17">
        <v>6322000</v>
      </c>
      <c r="L10" s="17">
        <v>1</v>
      </c>
      <c r="M10" s="17">
        <v>8533440</v>
      </c>
      <c r="N10" s="17">
        <v>0</v>
      </c>
      <c r="O10" s="17">
        <v>0</v>
      </c>
      <c r="P10" s="17">
        <v>0</v>
      </c>
      <c r="Q10" s="17">
        <v>0</v>
      </c>
      <c r="R10" s="17">
        <v>3</v>
      </c>
      <c r="S10" s="17">
        <v>4804428</v>
      </c>
      <c r="T10" s="17">
        <v>1</v>
      </c>
      <c r="U10" s="17">
        <v>3600000</v>
      </c>
      <c r="V10" s="17">
        <v>1</v>
      </c>
      <c r="W10" s="17">
        <v>6267729</v>
      </c>
      <c r="X10" s="17">
        <v>0</v>
      </c>
      <c r="Y10" s="17">
        <v>0</v>
      </c>
      <c r="Z10" s="17">
        <v>1</v>
      </c>
      <c r="AA10" s="17">
        <v>144443189</v>
      </c>
      <c r="AB10" s="66">
        <v>0</v>
      </c>
      <c r="AC10" s="66">
        <v>0</v>
      </c>
      <c r="AD10" s="66">
        <v>0</v>
      </c>
      <c r="AE10" s="66">
        <v>0</v>
      </c>
    </row>
    <row r="11" spans="1:31" x14ac:dyDescent="0.25">
      <c r="A11" s="12" t="s">
        <v>61</v>
      </c>
      <c r="B11" s="16">
        <f t="shared" si="2"/>
        <v>27</v>
      </c>
      <c r="C11" s="16">
        <f t="shared" si="1"/>
        <v>175782370</v>
      </c>
      <c r="D11" s="17">
        <v>7</v>
      </c>
      <c r="E11" s="17">
        <v>39044107</v>
      </c>
      <c r="F11" s="17">
        <v>0</v>
      </c>
      <c r="G11" s="17">
        <v>0</v>
      </c>
      <c r="H11" s="17">
        <v>1</v>
      </c>
      <c r="I11" s="17">
        <v>5714442</v>
      </c>
      <c r="J11" s="17">
        <v>1</v>
      </c>
      <c r="K11" s="17">
        <v>9000000</v>
      </c>
      <c r="L11" s="17">
        <v>3</v>
      </c>
      <c r="M11" s="17">
        <v>50372157</v>
      </c>
      <c r="N11" s="17">
        <v>0</v>
      </c>
      <c r="O11" s="17">
        <v>0</v>
      </c>
      <c r="P11" s="17">
        <v>1</v>
      </c>
      <c r="Q11" s="17">
        <v>7989149</v>
      </c>
      <c r="R11" s="17">
        <v>1</v>
      </c>
      <c r="S11" s="17">
        <v>4778769</v>
      </c>
      <c r="T11" s="17">
        <v>4</v>
      </c>
      <c r="U11" s="17">
        <v>10002921</v>
      </c>
      <c r="V11" s="17">
        <v>2</v>
      </c>
      <c r="W11" s="17">
        <v>19246883</v>
      </c>
      <c r="X11" s="17">
        <v>3</v>
      </c>
      <c r="Y11" s="17">
        <v>15268187</v>
      </c>
      <c r="Z11" s="17">
        <v>0</v>
      </c>
      <c r="AA11" s="17">
        <v>0</v>
      </c>
      <c r="AB11" s="66">
        <v>0</v>
      </c>
      <c r="AC11" s="66">
        <v>0</v>
      </c>
      <c r="AD11" s="66">
        <v>4</v>
      </c>
      <c r="AE11" s="66">
        <v>14365755</v>
      </c>
    </row>
    <row r="12" spans="1:31" x14ac:dyDescent="0.25">
      <c r="A12" s="12" t="s">
        <v>62</v>
      </c>
      <c r="B12" s="16">
        <f t="shared" si="2"/>
        <v>92</v>
      </c>
      <c r="C12" s="16">
        <f t="shared" si="1"/>
        <v>537207170</v>
      </c>
      <c r="D12" s="17">
        <v>10</v>
      </c>
      <c r="E12" s="17">
        <v>42255323</v>
      </c>
      <c r="F12" s="17">
        <v>5</v>
      </c>
      <c r="G12" s="17">
        <v>60947685</v>
      </c>
      <c r="H12" s="17">
        <v>3</v>
      </c>
      <c r="I12" s="17">
        <v>14694174</v>
      </c>
      <c r="J12" s="17">
        <v>4</v>
      </c>
      <c r="K12" s="17">
        <v>38677404</v>
      </c>
      <c r="L12" s="17">
        <v>5</v>
      </c>
      <c r="M12" s="17">
        <v>35292550</v>
      </c>
      <c r="N12" s="17">
        <v>1</v>
      </c>
      <c r="O12" s="17">
        <v>15000000</v>
      </c>
      <c r="P12" s="17">
        <v>1</v>
      </c>
      <c r="Q12" s="17">
        <v>7759848</v>
      </c>
      <c r="R12" s="17">
        <v>12</v>
      </c>
      <c r="S12" s="17">
        <v>39833810</v>
      </c>
      <c r="T12" s="17">
        <v>10</v>
      </c>
      <c r="U12" s="17">
        <v>14216589</v>
      </c>
      <c r="V12" s="18">
        <v>12</v>
      </c>
      <c r="W12" s="17">
        <v>83805724</v>
      </c>
      <c r="X12" s="18">
        <v>8</v>
      </c>
      <c r="Y12" s="17">
        <v>36605608</v>
      </c>
      <c r="Z12" s="17">
        <v>0</v>
      </c>
      <c r="AA12" s="17">
        <v>0</v>
      </c>
      <c r="AB12" s="66">
        <v>3</v>
      </c>
      <c r="AC12" s="66">
        <v>59868134</v>
      </c>
      <c r="AD12" s="66">
        <v>18</v>
      </c>
      <c r="AE12" s="66">
        <v>88250321</v>
      </c>
    </row>
    <row r="13" spans="1:31" x14ac:dyDescent="0.25">
      <c r="A13" s="12" t="s">
        <v>59</v>
      </c>
      <c r="B13" s="16">
        <f>SUM(D13+F13+H13+J13+L13+N13+P13+R13+T13+V13+X13+Z13+AB13+AD13)</f>
        <v>319</v>
      </c>
      <c r="C13" s="16">
        <f t="shared" si="1"/>
        <v>1813835165.9400001</v>
      </c>
      <c r="D13" s="17">
        <v>36</v>
      </c>
      <c r="E13" s="17">
        <v>189442037</v>
      </c>
      <c r="F13" s="17">
        <v>16</v>
      </c>
      <c r="G13" s="17">
        <v>167916781</v>
      </c>
      <c r="H13" s="17">
        <v>17</v>
      </c>
      <c r="I13" s="17">
        <v>84697901</v>
      </c>
      <c r="J13" s="17">
        <v>4</v>
      </c>
      <c r="K13" s="17">
        <v>32219046</v>
      </c>
      <c r="L13" s="17">
        <v>16</v>
      </c>
      <c r="M13" s="17">
        <v>187229206</v>
      </c>
      <c r="N13" s="17">
        <v>4</v>
      </c>
      <c r="O13" s="17">
        <v>134912218</v>
      </c>
      <c r="P13" s="17">
        <v>1</v>
      </c>
      <c r="Q13" s="17">
        <v>7179997</v>
      </c>
      <c r="R13" s="17">
        <v>67</v>
      </c>
      <c r="S13" s="17">
        <v>213170670.80000001</v>
      </c>
      <c r="T13" s="17">
        <v>56</v>
      </c>
      <c r="U13" s="17">
        <v>101499168.14</v>
      </c>
      <c r="V13" s="18">
        <v>31</v>
      </c>
      <c r="W13" s="17">
        <v>231416736</v>
      </c>
      <c r="X13" s="18">
        <v>21</v>
      </c>
      <c r="Y13" s="17">
        <v>110383126</v>
      </c>
      <c r="Z13" s="17">
        <v>1</v>
      </c>
      <c r="AA13" s="17">
        <v>144996481</v>
      </c>
      <c r="AB13" s="66">
        <v>0</v>
      </c>
      <c r="AC13" s="66">
        <v>0</v>
      </c>
      <c r="AD13" s="66">
        <v>49</v>
      </c>
      <c r="AE13" s="66">
        <v>208771798</v>
      </c>
    </row>
    <row r="14" spans="1:31" x14ac:dyDescent="0.25">
      <c r="A14" s="12" t="s">
        <v>63</v>
      </c>
      <c r="B14" s="16">
        <f t="shared" si="2"/>
        <v>18</v>
      </c>
      <c r="C14" s="16">
        <f t="shared" si="1"/>
        <v>254236075</v>
      </c>
      <c r="D14" s="17">
        <v>4</v>
      </c>
      <c r="E14" s="17">
        <v>47173717</v>
      </c>
      <c r="F14" s="17">
        <v>0</v>
      </c>
      <c r="G14" s="17">
        <v>0</v>
      </c>
      <c r="H14" s="17">
        <v>1</v>
      </c>
      <c r="I14" s="17">
        <v>3940000</v>
      </c>
      <c r="J14" s="17">
        <v>0</v>
      </c>
      <c r="K14" s="17">
        <v>0</v>
      </c>
      <c r="L14" s="17">
        <v>0</v>
      </c>
      <c r="M14" s="17">
        <v>0</v>
      </c>
      <c r="N14" s="17">
        <v>0</v>
      </c>
      <c r="O14" s="17">
        <v>0</v>
      </c>
      <c r="P14" s="17">
        <v>0</v>
      </c>
      <c r="Q14" s="17">
        <v>0</v>
      </c>
      <c r="R14" s="17">
        <v>2</v>
      </c>
      <c r="S14" s="17">
        <v>4663324</v>
      </c>
      <c r="T14" s="17">
        <v>1</v>
      </c>
      <c r="U14" s="17">
        <v>1983000</v>
      </c>
      <c r="V14" s="17">
        <v>5</v>
      </c>
      <c r="W14" s="17">
        <v>33341919</v>
      </c>
      <c r="X14" s="18">
        <v>2</v>
      </c>
      <c r="Y14" s="17">
        <v>10180600</v>
      </c>
      <c r="Z14" s="17">
        <v>1</v>
      </c>
      <c r="AA14" s="17">
        <v>144993296</v>
      </c>
      <c r="AB14" s="66">
        <v>0</v>
      </c>
      <c r="AC14" s="66">
        <v>0</v>
      </c>
      <c r="AD14" s="66">
        <v>2</v>
      </c>
      <c r="AE14" s="66">
        <v>7960219</v>
      </c>
    </row>
    <row r="15" spans="1:31" x14ac:dyDescent="0.25">
      <c r="A15" s="12" t="s">
        <v>55</v>
      </c>
      <c r="B15" s="16">
        <f t="shared" si="2"/>
        <v>23</v>
      </c>
      <c r="C15" s="16">
        <f t="shared" si="1"/>
        <v>127658511.8</v>
      </c>
      <c r="D15" s="17">
        <v>4</v>
      </c>
      <c r="E15" s="17">
        <v>13737576</v>
      </c>
      <c r="F15" s="17">
        <v>1</v>
      </c>
      <c r="G15" s="17">
        <v>12089465</v>
      </c>
      <c r="H15" s="17">
        <v>0</v>
      </c>
      <c r="I15" s="17">
        <v>0</v>
      </c>
      <c r="J15" s="17">
        <v>1</v>
      </c>
      <c r="K15" s="17">
        <v>4023032</v>
      </c>
      <c r="L15" s="17">
        <v>3</v>
      </c>
      <c r="M15" s="17">
        <v>44166562</v>
      </c>
      <c r="N15" s="17">
        <v>0</v>
      </c>
      <c r="O15" s="17">
        <v>0</v>
      </c>
      <c r="P15" s="17">
        <v>0</v>
      </c>
      <c r="Q15" s="17">
        <v>0</v>
      </c>
      <c r="R15" s="17">
        <v>2</v>
      </c>
      <c r="S15" s="17">
        <v>7800000</v>
      </c>
      <c r="T15" s="17">
        <v>4</v>
      </c>
      <c r="U15" s="17">
        <v>4289700.8</v>
      </c>
      <c r="V15" s="18">
        <v>2</v>
      </c>
      <c r="W15" s="17">
        <v>15937298</v>
      </c>
      <c r="X15" s="17">
        <v>4</v>
      </c>
      <c r="Y15" s="17">
        <v>19527184</v>
      </c>
      <c r="Z15" s="17">
        <v>0</v>
      </c>
      <c r="AA15" s="17">
        <v>0</v>
      </c>
      <c r="AB15" s="66">
        <v>0</v>
      </c>
      <c r="AC15" s="66">
        <v>0</v>
      </c>
      <c r="AD15" s="66">
        <v>2</v>
      </c>
      <c r="AE15" s="66">
        <v>6087694</v>
      </c>
    </row>
    <row r="16" spans="1:31" x14ac:dyDescent="0.25">
      <c r="A16" s="12" t="s">
        <v>85</v>
      </c>
      <c r="B16" s="16">
        <f t="shared" si="2"/>
        <v>4</v>
      </c>
      <c r="C16" s="16">
        <f t="shared" si="1"/>
        <v>12233213</v>
      </c>
      <c r="D16" s="17">
        <v>0</v>
      </c>
      <c r="E16" s="17">
        <v>0</v>
      </c>
      <c r="F16" s="17">
        <v>0</v>
      </c>
      <c r="G16" s="17">
        <v>0</v>
      </c>
      <c r="H16" s="17">
        <v>0</v>
      </c>
      <c r="I16" s="17">
        <v>0</v>
      </c>
      <c r="J16" s="17">
        <v>0</v>
      </c>
      <c r="K16" s="17">
        <v>0</v>
      </c>
      <c r="L16" s="17">
        <v>0</v>
      </c>
      <c r="M16" s="17">
        <v>0</v>
      </c>
      <c r="N16" s="17">
        <v>0</v>
      </c>
      <c r="O16" s="17">
        <v>0</v>
      </c>
      <c r="P16" s="17">
        <v>0</v>
      </c>
      <c r="Q16" s="17">
        <v>0</v>
      </c>
      <c r="R16" s="17">
        <v>2</v>
      </c>
      <c r="S16" s="17">
        <v>3431161</v>
      </c>
      <c r="T16" s="17">
        <v>1</v>
      </c>
      <c r="U16" s="17">
        <v>2879782</v>
      </c>
      <c r="V16" s="18">
        <v>0</v>
      </c>
      <c r="W16" s="17">
        <v>0</v>
      </c>
      <c r="X16" s="17">
        <v>1</v>
      </c>
      <c r="Y16" s="17">
        <v>5922270</v>
      </c>
      <c r="Z16" s="17">
        <v>0</v>
      </c>
      <c r="AA16" s="17">
        <v>0</v>
      </c>
      <c r="AB16" s="66">
        <v>0</v>
      </c>
      <c r="AC16" s="66">
        <v>0</v>
      </c>
      <c r="AD16" s="66">
        <v>0</v>
      </c>
      <c r="AE16" s="66">
        <v>0</v>
      </c>
    </row>
    <row r="17" spans="1:31" x14ac:dyDescent="0.25">
      <c r="A17" s="12" t="s">
        <v>87</v>
      </c>
      <c r="B17" s="16">
        <f t="shared" si="2"/>
        <v>30</v>
      </c>
      <c r="C17" s="16">
        <f t="shared" si="1"/>
        <v>163290668</v>
      </c>
      <c r="D17" s="17">
        <v>7</v>
      </c>
      <c r="E17" s="17">
        <v>47979237</v>
      </c>
      <c r="F17" s="17">
        <v>1</v>
      </c>
      <c r="G17" s="17">
        <v>14999996</v>
      </c>
      <c r="H17" s="17">
        <v>2</v>
      </c>
      <c r="I17" s="17">
        <v>11965363</v>
      </c>
      <c r="J17" s="17">
        <v>1</v>
      </c>
      <c r="K17" s="17">
        <v>9999531</v>
      </c>
      <c r="L17" s="17">
        <v>2</v>
      </c>
      <c r="M17" s="17">
        <v>13930969</v>
      </c>
      <c r="N17" s="17">
        <v>0</v>
      </c>
      <c r="O17" s="17">
        <v>0</v>
      </c>
      <c r="P17" s="17">
        <v>0</v>
      </c>
      <c r="Q17" s="17">
        <v>0</v>
      </c>
      <c r="R17" s="17">
        <v>3</v>
      </c>
      <c r="S17" s="17">
        <v>7119324</v>
      </c>
      <c r="T17" s="17">
        <v>7</v>
      </c>
      <c r="U17" s="17">
        <v>14530228</v>
      </c>
      <c r="V17" s="18">
        <v>2</v>
      </c>
      <c r="W17" s="17">
        <v>22486516</v>
      </c>
      <c r="X17" s="17">
        <v>1</v>
      </c>
      <c r="Y17" s="17">
        <v>2520000</v>
      </c>
      <c r="Z17" s="17">
        <v>0</v>
      </c>
      <c r="AA17" s="17">
        <v>0</v>
      </c>
      <c r="AB17" s="66">
        <v>0</v>
      </c>
      <c r="AC17" s="66">
        <v>0</v>
      </c>
      <c r="AD17" s="66">
        <v>4</v>
      </c>
      <c r="AE17" s="66">
        <v>17759504</v>
      </c>
    </row>
    <row r="18" spans="1:31" x14ac:dyDescent="0.25">
      <c r="A18" s="12" t="s">
        <v>88</v>
      </c>
      <c r="B18" s="16">
        <f t="shared" si="2"/>
        <v>17</v>
      </c>
      <c r="C18" s="16">
        <f t="shared" si="1"/>
        <v>100645472</v>
      </c>
      <c r="D18" s="17">
        <v>3</v>
      </c>
      <c r="E18" s="17">
        <v>23643804</v>
      </c>
      <c r="F18" s="17">
        <v>1</v>
      </c>
      <c r="G18" s="17">
        <v>12694651</v>
      </c>
      <c r="H18" s="17">
        <v>1</v>
      </c>
      <c r="I18" s="17">
        <v>4472700</v>
      </c>
      <c r="J18" s="17">
        <v>1</v>
      </c>
      <c r="K18" s="17">
        <v>9900000</v>
      </c>
      <c r="L18" s="17">
        <v>1</v>
      </c>
      <c r="M18" s="17">
        <v>3174562</v>
      </c>
      <c r="N18" s="17">
        <v>0</v>
      </c>
      <c r="O18" s="17">
        <v>0</v>
      </c>
      <c r="P18" s="17">
        <v>0</v>
      </c>
      <c r="Q18" s="17">
        <v>0</v>
      </c>
      <c r="R18" s="17">
        <v>1</v>
      </c>
      <c r="S18" s="17">
        <v>8115120</v>
      </c>
      <c r="T18" s="17">
        <v>4</v>
      </c>
      <c r="U18" s="17">
        <v>6473060</v>
      </c>
      <c r="V18" s="18">
        <v>2</v>
      </c>
      <c r="W18" s="17">
        <v>16708804</v>
      </c>
      <c r="X18" s="17">
        <v>2</v>
      </c>
      <c r="Y18" s="17">
        <v>9465553</v>
      </c>
      <c r="Z18" s="17">
        <v>0</v>
      </c>
      <c r="AA18" s="17">
        <v>0</v>
      </c>
      <c r="AB18" s="66">
        <v>0</v>
      </c>
      <c r="AC18" s="66">
        <v>0</v>
      </c>
      <c r="AD18" s="66">
        <v>1</v>
      </c>
      <c r="AE18" s="66">
        <v>5997218</v>
      </c>
    </row>
    <row r="19" spans="1:31" x14ac:dyDescent="0.25">
      <c r="A19" s="12" t="s">
        <v>89</v>
      </c>
      <c r="B19" s="16">
        <f t="shared" si="2"/>
        <v>46</v>
      </c>
      <c r="C19" s="16">
        <f t="shared" si="1"/>
        <v>247874990.31999999</v>
      </c>
      <c r="D19" s="17">
        <v>5</v>
      </c>
      <c r="E19" s="17">
        <v>35133252</v>
      </c>
      <c r="F19" s="17">
        <v>2</v>
      </c>
      <c r="G19" s="17">
        <v>10114995</v>
      </c>
      <c r="H19" s="17">
        <v>1</v>
      </c>
      <c r="I19" s="17">
        <v>5999988</v>
      </c>
      <c r="J19" s="17">
        <v>2</v>
      </c>
      <c r="K19" s="17">
        <v>14145986</v>
      </c>
      <c r="L19" s="17">
        <v>7</v>
      </c>
      <c r="M19" s="17">
        <v>81167421</v>
      </c>
      <c r="N19" s="17">
        <v>0</v>
      </c>
      <c r="O19" s="17">
        <v>0</v>
      </c>
      <c r="P19" s="17">
        <v>0</v>
      </c>
      <c r="Q19" s="17">
        <v>0</v>
      </c>
      <c r="R19" s="17">
        <v>5</v>
      </c>
      <c r="S19" s="17">
        <v>15497373</v>
      </c>
      <c r="T19" s="17">
        <v>11</v>
      </c>
      <c r="U19" s="17">
        <v>20505569.32</v>
      </c>
      <c r="V19" s="18">
        <v>3</v>
      </c>
      <c r="W19" s="17">
        <v>20174646</v>
      </c>
      <c r="X19" s="17">
        <v>1</v>
      </c>
      <c r="Y19" s="17">
        <v>7362932</v>
      </c>
      <c r="Z19" s="17">
        <v>0</v>
      </c>
      <c r="AA19" s="17">
        <v>0</v>
      </c>
      <c r="AB19" s="66">
        <v>0</v>
      </c>
      <c r="AC19" s="66">
        <v>0</v>
      </c>
      <c r="AD19" s="66">
        <v>9</v>
      </c>
      <c r="AE19" s="66">
        <v>37772828</v>
      </c>
    </row>
    <row r="20" spans="1:31" x14ac:dyDescent="0.25">
      <c r="A20" s="12" t="s">
        <v>90</v>
      </c>
      <c r="B20" s="16">
        <f t="shared" si="2"/>
        <v>24</v>
      </c>
      <c r="C20" s="16">
        <f t="shared" si="1"/>
        <v>128213447</v>
      </c>
      <c r="D20" s="17">
        <v>4</v>
      </c>
      <c r="E20" s="17">
        <v>30860265</v>
      </c>
      <c r="F20" s="17">
        <v>0</v>
      </c>
      <c r="G20" s="17">
        <v>0</v>
      </c>
      <c r="H20" s="17">
        <v>0</v>
      </c>
      <c r="I20" s="17">
        <v>0</v>
      </c>
      <c r="J20" s="17">
        <v>1</v>
      </c>
      <c r="K20" s="17">
        <v>10000000</v>
      </c>
      <c r="L20" s="17">
        <v>2</v>
      </c>
      <c r="M20" s="17">
        <v>13188326</v>
      </c>
      <c r="N20" s="17">
        <v>0</v>
      </c>
      <c r="O20" s="17">
        <v>0</v>
      </c>
      <c r="P20" s="17">
        <v>1</v>
      </c>
      <c r="Q20" s="17">
        <v>7028015</v>
      </c>
      <c r="R20" s="17">
        <v>4</v>
      </c>
      <c r="S20" s="17">
        <v>5698153</v>
      </c>
      <c r="T20" s="17">
        <v>3</v>
      </c>
      <c r="U20" s="17">
        <v>6081332</v>
      </c>
      <c r="V20" s="18">
        <v>2</v>
      </c>
      <c r="W20" s="17">
        <v>9999549</v>
      </c>
      <c r="X20" s="17">
        <v>2</v>
      </c>
      <c r="Y20" s="17">
        <v>9433600</v>
      </c>
      <c r="Z20" s="17">
        <v>0</v>
      </c>
      <c r="AA20" s="17">
        <v>0</v>
      </c>
      <c r="AB20" s="66">
        <v>1</v>
      </c>
      <c r="AC20" s="66">
        <v>19996285</v>
      </c>
      <c r="AD20" s="66">
        <v>4</v>
      </c>
      <c r="AE20" s="66">
        <v>15927922</v>
      </c>
    </row>
    <row r="21" spans="1:31" x14ac:dyDescent="0.25">
      <c r="A21" s="12" t="s">
        <v>68</v>
      </c>
      <c r="B21" s="16">
        <f t="shared" si="2"/>
        <v>4</v>
      </c>
      <c r="C21" s="16">
        <f t="shared" si="1"/>
        <v>19668773</v>
      </c>
      <c r="D21" s="17">
        <v>1</v>
      </c>
      <c r="E21" s="17">
        <v>8018104</v>
      </c>
      <c r="F21" s="17">
        <v>0</v>
      </c>
      <c r="G21" s="17">
        <v>0</v>
      </c>
      <c r="H21" s="17">
        <v>0</v>
      </c>
      <c r="I21" s="17">
        <v>0</v>
      </c>
      <c r="J21" s="17">
        <v>0</v>
      </c>
      <c r="K21" s="17">
        <v>0</v>
      </c>
      <c r="L21" s="17">
        <v>0</v>
      </c>
      <c r="M21" s="17">
        <v>0</v>
      </c>
      <c r="N21" s="17">
        <v>0</v>
      </c>
      <c r="O21" s="17">
        <v>0</v>
      </c>
      <c r="P21" s="17">
        <v>0</v>
      </c>
      <c r="Q21" s="17">
        <v>0</v>
      </c>
      <c r="R21" s="17">
        <v>0</v>
      </c>
      <c r="S21" s="17">
        <v>0</v>
      </c>
      <c r="T21" s="17">
        <v>2</v>
      </c>
      <c r="U21" s="17">
        <v>3763639</v>
      </c>
      <c r="V21" s="17">
        <v>1</v>
      </c>
      <c r="W21" s="17">
        <v>7887030</v>
      </c>
      <c r="X21" s="17">
        <v>0</v>
      </c>
      <c r="Y21" s="17">
        <v>0</v>
      </c>
      <c r="Z21" s="17">
        <v>0</v>
      </c>
      <c r="AA21" s="17">
        <v>0</v>
      </c>
      <c r="AB21" s="66">
        <v>0</v>
      </c>
      <c r="AC21" s="66">
        <v>0</v>
      </c>
      <c r="AD21" s="66">
        <v>0</v>
      </c>
      <c r="AE21" s="66">
        <v>0</v>
      </c>
    </row>
    <row r="22" spans="1:31" x14ac:dyDescent="0.25">
      <c r="A22" s="12" t="s">
        <v>67</v>
      </c>
      <c r="B22" s="16">
        <f t="shared" si="2"/>
        <v>7</v>
      </c>
      <c r="C22" s="16">
        <f t="shared" si="1"/>
        <v>33344743</v>
      </c>
      <c r="D22" s="17">
        <v>1</v>
      </c>
      <c r="E22" s="17">
        <v>3000000</v>
      </c>
      <c r="F22" s="17">
        <v>0</v>
      </c>
      <c r="G22" s="17">
        <v>0</v>
      </c>
      <c r="H22" s="17">
        <v>0</v>
      </c>
      <c r="I22" s="17">
        <v>0</v>
      </c>
      <c r="J22" s="17">
        <v>0</v>
      </c>
      <c r="K22" s="17">
        <v>0</v>
      </c>
      <c r="L22" s="17">
        <v>1</v>
      </c>
      <c r="M22" s="17">
        <v>10641671</v>
      </c>
      <c r="N22" s="17">
        <v>0</v>
      </c>
      <c r="O22" s="17">
        <v>0</v>
      </c>
      <c r="P22" s="17">
        <v>0</v>
      </c>
      <c r="Q22" s="17">
        <v>0</v>
      </c>
      <c r="R22" s="17">
        <v>1</v>
      </c>
      <c r="S22" s="17">
        <v>1011848</v>
      </c>
      <c r="T22" s="17">
        <v>2</v>
      </c>
      <c r="U22" s="17">
        <v>4561384</v>
      </c>
      <c r="V22" s="18">
        <v>1</v>
      </c>
      <c r="W22" s="17">
        <v>7496840</v>
      </c>
      <c r="X22" s="17">
        <v>1</v>
      </c>
      <c r="Y22" s="17">
        <v>6633000</v>
      </c>
      <c r="Z22" s="17">
        <v>0</v>
      </c>
      <c r="AA22" s="17">
        <v>0</v>
      </c>
      <c r="AB22" s="66">
        <v>0</v>
      </c>
      <c r="AC22" s="66">
        <v>0</v>
      </c>
      <c r="AD22" s="66">
        <v>0</v>
      </c>
      <c r="AE22" s="66">
        <v>0</v>
      </c>
    </row>
    <row r="23" spans="1:31" ht="11.25" x14ac:dyDescent="0.25">
      <c r="A23" s="12" t="s">
        <v>98</v>
      </c>
      <c r="B23" s="16">
        <f t="shared" si="2"/>
        <v>32</v>
      </c>
      <c r="C23" s="16">
        <f t="shared" si="1"/>
        <v>148254757</v>
      </c>
      <c r="D23" s="17">
        <v>10</v>
      </c>
      <c r="E23" s="17">
        <v>72292657</v>
      </c>
      <c r="F23" s="17">
        <v>1</v>
      </c>
      <c r="G23" s="17">
        <v>4992629</v>
      </c>
      <c r="H23" s="17">
        <v>1</v>
      </c>
      <c r="I23" s="17">
        <v>4229160</v>
      </c>
      <c r="J23" s="17">
        <v>0</v>
      </c>
      <c r="K23" s="17">
        <v>0</v>
      </c>
      <c r="L23" s="17">
        <v>1</v>
      </c>
      <c r="M23" s="17">
        <v>4990192</v>
      </c>
      <c r="N23" s="17">
        <v>0</v>
      </c>
      <c r="O23" s="17">
        <v>0</v>
      </c>
      <c r="P23" s="17">
        <v>0</v>
      </c>
      <c r="Q23" s="17">
        <v>0</v>
      </c>
      <c r="R23" s="17">
        <v>3</v>
      </c>
      <c r="S23" s="17">
        <v>6349231</v>
      </c>
      <c r="T23" s="17">
        <v>7</v>
      </c>
      <c r="U23" s="17">
        <v>10170292</v>
      </c>
      <c r="V23" s="17">
        <v>0</v>
      </c>
      <c r="W23" s="17">
        <v>0</v>
      </c>
      <c r="X23" s="17">
        <v>1</v>
      </c>
      <c r="Y23" s="17">
        <v>4738741</v>
      </c>
      <c r="Z23" s="17">
        <v>0</v>
      </c>
      <c r="AA23" s="17">
        <v>0</v>
      </c>
      <c r="AB23" s="66">
        <v>0</v>
      </c>
      <c r="AC23" s="66">
        <v>0</v>
      </c>
      <c r="AD23" s="66">
        <v>8</v>
      </c>
      <c r="AE23" s="66">
        <v>40491855</v>
      </c>
    </row>
    <row r="24" spans="1:31" ht="11.25" customHeight="1" x14ac:dyDescent="0.25">
      <c r="A24" s="12"/>
      <c r="B24" s="123">
        <f>SUM(B7:B22)</f>
        <v>641</v>
      </c>
      <c r="C24" s="123">
        <f>SUM(C7:C22)</f>
        <v>3884382813.0600004</v>
      </c>
      <c r="Z24" s="17"/>
      <c r="AA24" s="17"/>
    </row>
    <row r="25" spans="1:31" ht="13.5" customHeight="1" x14ac:dyDescent="0.25">
      <c r="A25" s="12" t="s">
        <v>148</v>
      </c>
      <c r="B25" s="12"/>
      <c r="C25" s="12"/>
      <c r="D25" s="12"/>
      <c r="E25" s="12"/>
      <c r="F25" s="12"/>
      <c r="G25" s="12"/>
      <c r="H25" s="12"/>
      <c r="I25" s="12"/>
      <c r="J25" s="12"/>
      <c r="K25" s="12"/>
      <c r="L25" s="12"/>
      <c r="M25" s="12"/>
    </row>
    <row r="26" spans="1:31" ht="13.5" customHeight="1" x14ac:dyDescent="0.25">
      <c r="A26" s="12" t="s">
        <v>99</v>
      </c>
      <c r="B26" s="12"/>
      <c r="C26" s="12"/>
      <c r="D26" s="12"/>
      <c r="E26" s="12"/>
      <c r="F26" s="12"/>
      <c r="G26" s="12"/>
      <c r="H26" s="12"/>
      <c r="I26" s="12"/>
      <c r="J26" s="12"/>
      <c r="K26" s="12"/>
      <c r="L26" s="12"/>
      <c r="M26" s="19"/>
    </row>
    <row r="27" spans="1:31" ht="13.5" customHeight="1" x14ac:dyDescent="0.25">
      <c r="A27" s="11" t="s">
        <v>149</v>
      </c>
      <c r="B27" s="11"/>
      <c r="C27" s="11"/>
      <c r="D27" s="11"/>
      <c r="E27" s="11"/>
      <c r="F27" s="11"/>
      <c r="G27" s="11"/>
      <c r="H27" s="11"/>
      <c r="I27" s="11"/>
      <c r="J27" s="11"/>
      <c r="K27" s="11"/>
      <c r="L27" s="11"/>
      <c r="M27" s="20"/>
      <c r="N27" s="21"/>
      <c r="O27" s="21"/>
      <c r="P27" s="21"/>
      <c r="Q27" s="21"/>
    </row>
    <row r="28" spans="1:31" ht="13.5" customHeight="1" x14ac:dyDescent="0.25">
      <c r="A28" s="22" t="s">
        <v>100</v>
      </c>
      <c r="B28" s="22"/>
      <c r="C28" s="22"/>
      <c r="D28" s="22"/>
      <c r="E28" s="22"/>
      <c r="F28" s="22"/>
      <c r="G28" s="22"/>
      <c r="H28" s="22"/>
      <c r="I28" s="22"/>
      <c r="J28" s="22"/>
      <c r="K28" s="22"/>
      <c r="L28" s="22"/>
      <c r="M28" s="20"/>
      <c r="N28" s="21"/>
      <c r="O28" s="21"/>
      <c r="P28" s="21"/>
      <c r="Q28" s="21"/>
    </row>
    <row r="29" spans="1:31" ht="15" customHeight="1" x14ac:dyDescent="0.25">
      <c r="A29" s="12" t="s">
        <v>101</v>
      </c>
      <c r="B29" s="12"/>
      <c r="C29" s="12"/>
      <c r="D29" s="12"/>
      <c r="E29" s="12"/>
      <c r="F29" s="12"/>
      <c r="G29" s="12"/>
      <c r="H29" s="12"/>
      <c r="I29" s="12"/>
      <c r="J29" s="12"/>
      <c r="K29" s="12"/>
      <c r="L29" s="12"/>
      <c r="M29" s="20"/>
      <c r="N29" s="21"/>
      <c r="O29" s="21"/>
      <c r="P29" s="21"/>
      <c r="Q29" s="21"/>
    </row>
    <row r="30" spans="1:31" x14ac:dyDescent="0.25">
      <c r="E30" s="67"/>
      <c r="F30" s="67"/>
      <c r="G30" s="67"/>
      <c r="L30" s="67"/>
      <c r="M30" s="67"/>
      <c r="N30" s="67"/>
      <c r="O30" s="67"/>
      <c r="P30" s="67"/>
      <c r="R30" s="67"/>
      <c r="S30" s="67"/>
    </row>
    <row r="32" spans="1:31" x14ac:dyDescent="0.25">
      <c r="F32" s="68"/>
      <c r="G32" s="68"/>
    </row>
  </sheetData>
  <pageMargins left="0.78740157480314965" right="0.78740157480314965" top="0.78740157480314965" bottom="0.78740157480314965" header="0.78740157480314965" footer="0.78740157480314965"/>
  <pageSetup paperSize="9" orientation="portrait" verticalDpi="300" r:id="rId1"/>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ADAIN 2021</vt:lpstr>
      <vt:lpstr>1.Ser Beneficiaria</vt:lpstr>
      <vt:lpstr>2.Matrícula Pregrado</vt:lpstr>
      <vt:lpstr>3.Matrícula Postgrado</vt:lpstr>
      <vt:lpstr>4.Años Acreditación</vt:lpstr>
      <vt:lpstr>5.Áreas Acreditación</vt:lpstr>
      <vt:lpstr>6.Fondo Cultura por habitante</vt:lpstr>
      <vt:lpstr>% por Universidad(cultura)</vt:lpstr>
      <vt:lpstr>14.9</vt:lpstr>
      <vt:lpstr>15.8</vt:lpstr>
      <vt:lpstr>16.1</vt:lpstr>
      <vt:lpstr>22.2</vt: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Torres Huerta</dc:creator>
  <cp:lastModifiedBy>Roxana Acuña Molina</cp:lastModifiedBy>
  <dcterms:created xsi:type="dcterms:W3CDTF">2020-02-25T14:03:33Z</dcterms:created>
  <dcterms:modified xsi:type="dcterms:W3CDTF">2021-10-01T14:39:06Z</dcterms:modified>
</cp:coreProperties>
</file>