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roxana_acuna_mineduc_cl/Documents/UDAC 2008/ESR/ESR 2022/"/>
    </mc:Choice>
  </mc:AlternateContent>
  <xr:revisionPtr revIDLastSave="44" documentId="8_{AE7D82F0-2376-4023-A9AD-C324F08D9B93}" xr6:coauthVersionLast="47" xr6:coauthVersionMax="47" xr10:uidLastSave="{D14CDE40-D46F-4C74-983C-29AD87F37784}"/>
  <bookViews>
    <workbookView xWindow="-120" yWindow="-120" windowWidth="20730" windowHeight="11160" xr2:uid="{00000000-000D-0000-FFFF-FFFF00000000}"/>
  </bookViews>
  <sheets>
    <sheet name="Distribucion ESR" sheetId="1" r:id="rId1"/>
    <sheet name="Subvencionados U. Estatales" sheetId="2" r:id="rId2"/>
    <sheet name="KM RM" sheetId="3" r:id="rId3"/>
    <sheet name="Oferta Académica CFT Est. 2021" sheetId="4" r:id="rId4"/>
  </sheets>
  <definedNames>
    <definedName name="_xlnm._FilterDatabase" localSheetId="0" hidden="1">'Distribucion ESR'!$A$11:$J$25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C42" i="1"/>
  <c r="C41" i="1"/>
  <c r="H6" i="2"/>
  <c r="H9" i="2"/>
  <c r="H11" i="2"/>
  <c r="H7" i="2"/>
  <c r="I8" i="2"/>
  <c r="H8" i="2"/>
  <c r="I12" i="2"/>
  <c r="H12" i="2"/>
  <c r="H13" i="2"/>
  <c r="H15" i="2"/>
  <c r="I16" i="2"/>
  <c r="H16" i="2"/>
  <c r="K37" i="1"/>
  <c r="G37" i="1"/>
  <c r="H37" i="1"/>
  <c r="J37" i="1"/>
  <c r="P35" i="1"/>
  <c r="P36" i="1"/>
  <c r="F37" i="1"/>
  <c r="H17" i="2" l="1"/>
  <c r="G20" i="2"/>
  <c r="E20" i="2"/>
  <c r="D20" i="2"/>
  <c r="H10" i="2"/>
  <c r="I19" i="2"/>
  <c r="J12" i="2"/>
  <c r="I18" i="2"/>
  <c r="H19" i="2"/>
  <c r="H14" i="2"/>
  <c r="I11" i="2"/>
  <c r="J11" i="2" s="1"/>
  <c r="H18" i="2"/>
  <c r="J18" i="2" s="1"/>
  <c r="I15" i="2"/>
  <c r="J15" i="2" s="1"/>
  <c r="J16" i="2"/>
  <c r="J8" i="2"/>
  <c r="I14" i="2"/>
  <c r="I10" i="2"/>
  <c r="J10" i="2" s="1"/>
  <c r="I7" i="2"/>
  <c r="J7" i="2" s="1"/>
  <c r="C20" i="2"/>
  <c r="I17" i="2"/>
  <c r="I13" i="2"/>
  <c r="J13" i="2" s="1"/>
  <c r="I9" i="2"/>
  <c r="J9" i="2" s="1"/>
  <c r="P31" i="1"/>
  <c r="P32" i="1"/>
  <c r="P33" i="1"/>
  <c r="P34" i="1"/>
  <c r="J17" i="2" l="1"/>
  <c r="F20" i="2"/>
  <c r="I6" i="2"/>
  <c r="I20" i="2" s="1"/>
  <c r="J19" i="2"/>
  <c r="J14" i="2"/>
  <c r="H20" i="2"/>
  <c r="P28" i="1"/>
  <c r="P29" i="1"/>
  <c r="P30" i="1"/>
  <c r="J6" i="2" l="1"/>
  <c r="K6" i="2" s="1"/>
  <c r="K11" i="2"/>
  <c r="K18" i="2"/>
  <c r="K14" i="2"/>
  <c r="K7" i="2"/>
  <c r="K10" i="2"/>
  <c r="K15" i="2"/>
  <c r="C43" i="1"/>
  <c r="K13" i="2" l="1"/>
  <c r="K9" i="2"/>
  <c r="J20" i="2"/>
  <c r="K16" i="2"/>
  <c r="K12" i="2"/>
  <c r="K17" i="2"/>
  <c r="K8" i="2"/>
  <c r="K19" i="2"/>
  <c r="L12" i="1"/>
  <c r="K20" i="2" l="1"/>
  <c r="O14" i="1"/>
  <c r="O27" i="1"/>
  <c r="O26" i="1"/>
  <c r="L27" i="1"/>
  <c r="M27" i="1"/>
  <c r="M26" i="1"/>
  <c r="L26" i="1"/>
  <c r="P26" i="1" s="1"/>
  <c r="O25" i="1"/>
  <c r="O13" i="1"/>
  <c r="O24" i="1"/>
  <c r="C45" i="1"/>
  <c r="O23" i="1"/>
  <c r="O19" i="1"/>
  <c r="O15" i="1"/>
  <c r="C47" i="1"/>
  <c r="O21" i="1"/>
  <c r="O17" i="1"/>
  <c r="O20" i="1"/>
  <c r="O16" i="1"/>
  <c r="C46" i="1"/>
  <c r="O12" i="1"/>
  <c r="O22" i="1"/>
  <c r="O18" i="1"/>
  <c r="I16" i="1"/>
  <c r="I19" i="1"/>
  <c r="O37" i="1" l="1"/>
  <c r="I24" i="1"/>
  <c r="I25" i="1"/>
  <c r="I22" i="1"/>
  <c r="I15" i="1"/>
  <c r="I21" i="1"/>
  <c r="I18" i="1"/>
  <c r="I20" i="1"/>
  <c r="I17" i="1"/>
  <c r="I13" i="1"/>
  <c r="I23" i="1"/>
  <c r="I14" i="1"/>
  <c r="P27" i="1"/>
  <c r="I12" i="1" l="1"/>
  <c r="I37" i="1" s="1"/>
  <c r="N24" i="1"/>
  <c r="F17" i="3"/>
  <c r="G4" i="3" l="1"/>
  <c r="G8" i="3"/>
  <c r="G12" i="3"/>
  <c r="G16" i="3"/>
  <c r="G6" i="3"/>
  <c r="G14" i="3"/>
  <c r="G11" i="3"/>
  <c r="G5" i="3"/>
  <c r="G17" i="3" s="1"/>
  <c r="G9" i="3"/>
  <c r="G13" i="3"/>
  <c r="G3" i="3"/>
  <c r="G10" i="3"/>
  <c r="G7" i="3"/>
  <c r="G15" i="3"/>
  <c r="N15" i="1"/>
  <c r="N16" i="1"/>
  <c r="N18" i="1"/>
  <c r="N14" i="1"/>
  <c r="N21" i="1"/>
  <c r="N17" i="1"/>
  <c r="N23" i="1"/>
  <c r="N20" i="1"/>
  <c r="N22" i="1"/>
  <c r="N19" i="1"/>
  <c r="N25" i="1"/>
  <c r="L23" i="1"/>
  <c r="L18" i="1"/>
  <c r="L17" i="1"/>
  <c r="L16" i="1"/>
  <c r="L14" i="1"/>
  <c r="L20" i="1"/>
  <c r="L15" i="1"/>
  <c r="L13" i="1"/>
  <c r="L19" i="1"/>
  <c r="L22" i="1"/>
  <c r="L25" i="1"/>
  <c r="L24" i="1"/>
  <c r="L21" i="1"/>
  <c r="M15" i="1"/>
  <c r="M16" i="1"/>
  <c r="M14" i="1"/>
  <c r="M23" i="1"/>
  <c r="M22" i="1"/>
  <c r="M19" i="1"/>
  <c r="M17" i="1"/>
  <c r="M18" i="1"/>
  <c r="M24" i="1"/>
  <c r="M12" i="1"/>
  <c r="M21" i="1"/>
  <c r="M25" i="1"/>
  <c r="M13" i="1"/>
  <c r="M20" i="1"/>
  <c r="N13" i="1"/>
  <c r="C48" i="1"/>
  <c r="M37" i="1" l="1"/>
  <c r="L37" i="1"/>
  <c r="N12" i="1"/>
  <c r="N37" i="1" s="1"/>
  <c r="P16" i="1"/>
  <c r="P24" i="1"/>
  <c r="P13" i="1"/>
  <c r="P23" i="1"/>
  <c r="P25" i="1"/>
  <c r="P15" i="1"/>
  <c r="P22" i="1"/>
  <c r="P20" i="1"/>
  <c r="P17" i="1"/>
  <c r="P21" i="1"/>
  <c r="P19" i="1"/>
  <c r="P14" i="1"/>
  <c r="P18" i="1"/>
  <c r="P12" i="1" l="1"/>
  <c r="P37" i="1" s="1"/>
</calcChain>
</file>

<file path=xl/sharedStrings.xml><?xml version="1.0" encoding="utf-8"?>
<sst xmlns="http://schemas.openxmlformats.org/spreadsheetml/2006/main" count="353" uniqueCount="189">
  <si>
    <t>Instituciones</t>
  </si>
  <si>
    <t>Región</t>
  </si>
  <si>
    <t>Tipo IES</t>
  </si>
  <si>
    <t>Ciudad</t>
  </si>
  <si>
    <t>Universidad Regional</t>
  </si>
  <si>
    <t>Vinculación con el Medio</t>
  </si>
  <si>
    <t>Km RM</t>
  </si>
  <si>
    <t>CRUCH-ESTATAL</t>
  </si>
  <si>
    <t>UVA</t>
  </si>
  <si>
    <t>U. de Valparaíso</t>
  </si>
  <si>
    <t>Valparaíso</t>
  </si>
  <si>
    <t>ANT</t>
  </si>
  <si>
    <t>U. de Antofagasta</t>
  </si>
  <si>
    <t>Antofagasta</t>
  </si>
  <si>
    <t>ULS</t>
  </si>
  <si>
    <t>U. de la Serena</t>
  </si>
  <si>
    <t>Coquimbo</t>
  </si>
  <si>
    <t>La Serena</t>
  </si>
  <si>
    <t>UBB</t>
  </si>
  <si>
    <t>Bío-Bío</t>
  </si>
  <si>
    <t>Concepción</t>
  </si>
  <si>
    <t>FRO</t>
  </si>
  <si>
    <t>U. de la Frontera</t>
  </si>
  <si>
    <t>Araucanía</t>
  </si>
  <si>
    <t>Temuco</t>
  </si>
  <si>
    <t>MAG</t>
  </si>
  <si>
    <t>U. de Magallanes</t>
  </si>
  <si>
    <t>Magallanes</t>
  </si>
  <si>
    <t>Punta Arenas</t>
  </si>
  <si>
    <t>TAL</t>
  </si>
  <si>
    <t>U. de Talca</t>
  </si>
  <si>
    <t>Maule</t>
  </si>
  <si>
    <t>Talca</t>
  </si>
  <si>
    <t>ATA</t>
  </si>
  <si>
    <t>U. de Atacama</t>
  </si>
  <si>
    <t>Atacama</t>
  </si>
  <si>
    <t>Copiapó</t>
  </si>
  <si>
    <t>UTA</t>
  </si>
  <si>
    <t>U. de Tarapacá</t>
  </si>
  <si>
    <t>Arica y Parinacota</t>
  </si>
  <si>
    <t>Arica</t>
  </si>
  <si>
    <t>UAP</t>
  </si>
  <si>
    <t>U. Arturo Prat</t>
  </si>
  <si>
    <t>Tarapacá</t>
  </si>
  <si>
    <t>Iquique</t>
  </si>
  <si>
    <t>UPA</t>
  </si>
  <si>
    <t>U. de Playa Ancha</t>
  </si>
  <si>
    <t>ULA</t>
  </si>
  <si>
    <t>U. de Los Lagos</t>
  </si>
  <si>
    <t>Los Lagos</t>
  </si>
  <si>
    <t>Osorno</t>
  </si>
  <si>
    <t>URO</t>
  </si>
  <si>
    <t>U. de O'Higgins</t>
  </si>
  <si>
    <t>O'Higgins</t>
  </si>
  <si>
    <t>Rancagua</t>
  </si>
  <si>
    <t>URY</t>
  </si>
  <si>
    <t>U. de Aysén</t>
  </si>
  <si>
    <t>Aysén</t>
  </si>
  <si>
    <t>Coyhaique</t>
  </si>
  <si>
    <t>UNIVERSIDAD ARTURO PRAT</t>
  </si>
  <si>
    <t>UNIVERSIDAD DE ANTOFAGASTA</t>
  </si>
  <si>
    <t>UNIVERSIDAD DE ATACAMA</t>
  </si>
  <si>
    <t>UNIVERSIDAD DE LA FRONTERA</t>
  </si>
  <si>
    <t>UNIVERSIDAD DE LA SERENA</t>
  </si>
  <si>
    <t>UNIVERSIDAD DE LOS LAGOS</t>
  </si>
  <si>
    <t>UNIVERSIDAD DE MAGALLANES</t>
  </si>
  <si>
    <t>UNIVERSIDAD DE PLAYA ANCHA DE CIENCIAS DE LA EDUCACION</t>
  </si>
  <si>
    <t>UNIVERSIDAD DE TALCA</t>
  </si>
  <si>
    <t>UNIVERSIDAD DE TARAPACA</t>
  </si>
  <si>
    <t>UNIVERSIDAD DE VALPARAISO</t>
  </si>
  <si>
    <t>UNIVERSIDAD DEL BIO-BIO</t>
  </si>
  <si>
    <t>U. del Bio Bio</t>
  </si>
  <si>
    <t>% Matrícula Subvencionada</t>
  </si>
  <si>
    <t>NOMBRE INSTITUCIÓN</t>
  </si>
  <si>
    <t>Suma de TOTAL TES</t>
  </si>
  <si>
    <t>Total</t>
  </si>
  <si>
    <t>% KM</t>
  </si>
  <si>
    <t>% KM RM</t>
  </si>
  <si>
    <t>Código</t>
  </si>
  <si>
    <t>Matrícula Subvencionada</t>
  </si>
  <si>
    <t>KM RM</t>
  </si>
  <si>
    <t>% Distribución</t>
  </si>
  <si>
    <t>NIVEL GLOBAL</t>
  </si>
  <si>
    <t>Pregrado</t>
  </si>
  <si>
    <t>TIPO DE PLAN DE LA CARRERA</t>
  </si>
  <si>
    <t>Plan Regular</t>
  </si>
  <si>
    <t>Suma de TES MUNICIPAL</t>
  </si>
  <si>
    <t>Suma de TES PARTICULAR SUBVENCIONADO</t>
  </si>
  <si>
    <t>Suma de TES PARTICULAR PAGADO</t>
  </si>
  <si>
    <t>Suma de TES CORP_ DE ADM_ DELEGADA</t>
  </si>
  <si>
    <t>UNIVERSIDAD DE AYSEN</t>
  </si>
  <si>
    <t>UNIVERSIDAD DE O'HIGGINS</t>
  </si>
  <si>
    <t>% Matrícula Subvencionada por IES</t>
  </si>
  <si>
    <t>% Ajustado</t>
  </si>
  <si>
    <t>CFT Estatal</t>
  </si>
  <si>
    <t>Transferencias Corrientes</t>
  </si>
  <si>
    <t>Transferencias de Capital</t>
  </si>
  <si>
    <t>CFT ESTATAL</t>
  </si>
  <si>
    <t>Oferta Académica CFT Estatal</t>
  </si>
  <si>
    <t>Monto a Distribuir por Indicadores</t>
  </si>
  <si>
    <t>Suma de TES SERVICIO LOCAL EDUCACION</t>
  </si>
  <si>
    <t>Código DFI</t>
  </si>
  <si>
    <t>Suma de TOTAL TES Subvencionada</t>
  </si>
  <si>
    <t>Totales</t>
  </si>
  <si>
    <t>Total con decimales M$</t>
  </si>
  <si>
    <t>CRM</t>
  </si>
  <si>
    <t>CRA</t>
  </si>
  <si>
    <t>CRC</t>
  </si>
  <si>
    <t>CRT</t>
  </si>
  <si>
    <t>CRL</t>
  </si>
  <si>
    <t>CFT DE LA REGION DE ANTOFAGASTA</t>
  </si>
  <si>
    <t>CALAMA</t>
  </si>
  <si>
    <t>CFT DE LA REGION DE LOS RIOS</t>
  </si>
  <si>
    <t>LA UNION</t>
  </si>
  <si>
    <t>CFT DE LA REGION DE MAGALLANES Y ANTARTICA CHILENA</t>
  </si>
  <si>
    <t>PORVENIR</t>
  </si>
  <si>
    <t>CFT DE LA REGION DE VALPARAISO</t>
  </si>
  <si>
    <t>VIÑA DEL MAR</t>
  </si>
  <si>
    <t>CRR</t>
  </si>
  <si>
    <t>CEM</t>
  </si>
  <si>
    <t>CRV</t>
  </si>
  <si>
    <t>CAN</t>
  </si>
  <si>
    <t>CEA</t>
  </si>
  <si>
    <t>CRP</t>
  </si>
  <si>
    <t>CFT DE LA REGION DE ATACAMA</t>
  </si>
  <si>
    <t>CFT DE LA REGION DE LA ARAUCANIA</t>
  </si>
  <si>
    <t>CFT DE LA REGION DE COQUIMBO</t>
  </si>
  <si>
    <t>CFT DE LA REGION DE LOS LAGOS</t>
  </si>
  <si>
    <t>CFT DE LA REGION DEL MAULE</t>
  </si>
  <si>
    <t>CFT DE LA REGION DE ARICA Y PARINACOTA</t>
  </si>
  <si>
    <t>CFT DE LA REGION DE TARAPACA</t>
  </si>
  <si>
    <t>ANTOFAGASTA</t>
  </si>
  <si>
    <t>ATACAMA</t>
  </si>
  <si>
    <t>MAGALLANES Y DE LA ANTARTICA CHILENA</t>
  </si>
  <si>
    <t>ARAUCANIA</t>
  </si>
  <si>
    <t>COQUIMBO</t>
  </si>
  <si>
    <t>LOS LAGOS</t>
  </si>
  <si>
    <t>MAULE</t>
  </si>
  <si>
    <t>ARICA Y PARINACOTA</t>
  </si>
  <si>
    <t>LOS RIOS</t>
  </si>
  <si>
    <t>TARAPACA</t>
  </si>
  <si>
    <t>VALPARAISO</t>
  </si>
  <si>
    <t>CHAÑARAL</t>
  </si>
  <si>
    <t>LAUTARO</t>
  </si>
  <si>
    <t>OVALLE</t>
  </si>
  <si>
    <t>LLANQUIHUE</t>
  </si>
  <si>
    <t>LINARES</t>
  </si>
  <si>
    <t>ARICA</t>
  </si>
  <si>
    <t>ALTO HOSPICIO</t>
  </si>
  <si>
    <t>Ley de Presupuestos 2022</t>
  </si>
  <si>
    <t>Educación Superior Regional</t>
  </si>
  <si>
    <t>Miles de pesos</t>
  </si>
  <si>
    <t>Año 2022</t>
  </si>
  <si>
    <t xml:space="preserve">Universidades Estatales y CFT Estatales </t>
  </si>
  <si>
    <t>AÑO</t>
  </si>
  <si>
    <t>MAT_2021</t>
  </si>
  <si>
    <t>CFT DE LA REGION METROPOLITANA DE SANTIAGO</t>
  </si>
  <si>
    <t>Oferta Académica Año 2021</t>
  </si>
  <si>
    <t>Nombre CFT Estatal</t>
  </si>
  <si>
    <t>OFE_2021</t>
  </si>
  <si>
    <t>Universidad Tutora 2021</t>
  </si>
  <si>
    <t>CFT DE LA REGION DE TARAPACÁ</t>
  </si>
  <si>
    <t> Universidad Arturo Prat</t>
  </si>
  <si>
    <t>Universidad de La Frontera</t>
  </si>
  <si>
    <t>Universidad de La Serena</t>
  </si>
  <si>
    <t>Universidad de Los Lagos</t>
  </si>
  <si>
    <t>Universidad de Talca</t>
  </si>
  <si>
    <t>Universidad de Antofagasta</t>
  </si>
  <si>
    <t>Universidad Austral de Chile</t>
  </si>
  <si>
    <t>AUS</t>
  </si>
  <si>
    <t>CFT DE LA REGION DE MAGALLANES Y ANTÁRTICA CHILENA</t>
  </si>
  <si>
    <t>Universidad de Magallanes</t>
  </si>
  <si>
    <t>CFT DE LA REGION DE VALPARAÍSO</t>
  </si>
  <si>
    <t>Universidad de Playa Ancha</t>
  </si>
  <si>
    <t xml:space="preserve">Universidad de Santiago </t>
  </si>
  <si>
    <t>USA</t>
  </si>
  <si>
    <t>Universidad de Tarapacá</t>
  </si>
  <si>
    <t>Universidad de Atacama</t>
  </si>
  <si>
    <t>Sí</t>
  </si>
  <si>
    <t>CFT Estatales</t>
  </si>
  <si>
    <t>Codigo CFT Estatal</t>
  </si>
  <si>
    <t>Codigo Universidad Tutora 2021</t>
  </si>
  <si>
    <t>CES</t>
  </si>
  <si>
    <t>Total ESR
2022 
Sin decimales
M$</t>
  </si>
  <si>
    <t>Unidad de Anáslisis e Información, DFI - SUBESUP</t>
  </si>
  <si>
    <t>Decreto Ex. N°304-2022
Monto a Distribuir
ESR 2022</t>
  </si>
  <si>
    <t>Monto 
Transferencias Corrientes 
M$</t>
  </si>
  <si>
    <t>Monto 
Transferencias de Capital
M$</t>
  </si>
  <si>
    <t>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</si>
</sst>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sz val="9"/>
      <color theme="1" tint="0.34998626667073579"/>
      <name val="Calibri"/>
      <family val="2"/>
    </font>
    <font>
      <sz val="11"/>
      <color theme="1" tint="0.34998626667073579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Border="1"/>
    <xf numFmtId="165" fontId="0" fillId="0" borderId="0" xfId="0" applyNumberFormat="1"/>
    <xf numFmtId="0" fontId="2" fillId="0" borderId="0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9" fontId="3" fillId="0" borderId="0" xfId="2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0" fontId="3" fillId="0" borderId="0" xfId="2" applyNumberFormat="1" applyFont="1"/>
    <xf numFmtId="0" fontId="0" fillId="0" borderId="0" xfId="0"/>
    <xf numFmtId="0" fontId="0" fillId="0" borderId="0" xfId="0" pivotButton="1"/>
    <xf numFmtId="0" fontId="6" fillId="0" borderId="2" xfId="0" applyFont="1" applyBorder="1"/>
    <xf numFmtId="0" fontId="6" fillId="0" borderId="2" xfId="0" applyFont="1" applyFill="1" applyBorder="1"/>
    <xf numFmtId="2" fontId="6" fillId="0" borderId="2" xfId="0" applyNumberFormat="1" applyFont="1" applyBorder="1"/>
    <xf numFmtId="2" fontId="3" fillId="0" borderId="0" xfId="0" applyNumberFormat="1" applyFont="1"/>
    <xf numFmtId="0" fontId="5" fillId="0" borderId="0" xfId="0" applyFont="1" applyFill="1" applyBorder="1"/>
    <xf numFmtId="0" fontId="3" fillId="0" borderId="1" xfId="0" applyFont="1" applyBorder="1" applyAlignment="1">
      <alignment horizontal="center" vertical="center" wrapText="1"/>
    </xf>
    <xf numFmtId="165" fontId="5" fillId="0" borderId="2" xfId="0" applyNumberFormat="1" applyFont="1" applyBorder="1"/>
    <xf numFmtId="0" fontId="5" fillId="0" borderId="2" xfId="0" applyFont="1" applyBorder="1"/>
    <xf numFmtId="0" fontId="5" fillId="0" borderId="2" xfId="0" applyFont="1" applyFill="1" applyBorder="1"/>
    <xf numFmtId="165" fontId="5" fillId="0" borderId="2" xfId="1" applyNumberFormat="1" applyFont="1" applyBorder="1"/>
    <xf numFmtId="0" fontId="5" fillId="2" borderId="2" xfId="0" applyFont="1" applyFill="1" applyBorder="1"/>
    <xf numFmtId="0" fontId="3" fillId="0" borderId="2" xfId="0" applyFont="1" applyBorder="1"/>
    <xf numFmtId="0" fontId="3" fillId="3" borderId="2" xfId="0" applyFont="1" applyFill="1" applyBorder="1"/>
    <xf numFmtId="165" fontId="3" fillId="0" borderId="2" xfId="1" applyNumberFormat="1" applyFont="1" applyBorder="1"/>
    <xf numFmtId="165" fontId="3" fillId="3" borderId="2" xfId="1" applyNumberFormat="1" applyFont="1" applyFill="1" applyBorder="1"/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/>
    <xf numFmtId="165" fontId="5" fillId="2" borderId="2" xfId="1" applyNumberFormat="1" applyFont="1" applyFill="1" applyBorder="1"/>
    <xf numFmtId="165" fontId="5" fillId="2" borderId="2" xfId="0" applyNumberFormat="1" applyFont="1" applyFill="1" applyBorder="1"/>
    <xf numFmtId="0" fontId="6" fillId="0" borderId="0" xfId="0" applyFont="1" applyBorder="1"/>
    <xf numFmtId="0" fontId="7" fillId="0" borderId="2" xfId="0" applyFont="1" applyBorder="1"/>
    <xf numFmtId="41" fontId="6" fillId="0" borderId="2" xfId="3" applyFont="1" applyBorder="1"/>
    <xf numFmtId="41" fontId="7" fillId="0" borderId="2" xfId="3" applyFont="1" applyBorder="1"/>
    <xf numFmtId="0" fontId="6" fillId="0" borderId="3" xfId="0" applyFont="1" applyBorder="1"/>
    <xf numFmtId="0" fontId="7" fillId="0" borderId="2" xfId="0" applyFont="1" applyFill="1" applyBorder="1"/>
    <xf numFmtId="9" fontId="7" fillId="0" borderId="2" xfId="2" applyFont="1" applyFill="1" applyBorder="1"/>
    <xf numFmtId="164" fontId="5" fillId="0" borderId="2" xfId="0" applyNumberFormat="1" applyFont="1" applyBorder="1"/>
    <xf numFmtId="0" fontId="5" fillId="0" borderId="3" xfId="0" applyFont="1" applyFill="1" applyBorder="1"/>
    <xf numFmtId="165" fontId="5" fillId="0" borderId="4" xfId="1" applyNumberFormat="1" applyFont="1" applyBorder="1"/>
    <xf numFmtId="0" fontId="8" fillId="0" borderId="2" xfId="0" applyFont="1" applyBorder="1"/>
    <xf numFmtId="164" fontId="5" fillId="0" borderId="4" xfId="0" applyNumberFormat="1" applyFont="1" applyBorder="1"/>
    <xf numFmtId="165" fontId="3" fillId="0" borderId="2" xfId="0" applyNumberFormat="1" applyFont="1" applyBorder="1"/>
    <xf numFmtId="0" fontId="3" fillId="4" borderId="2" xfId="0" applyFont="1" applyFill="1" applyBorder="1" applyAlignment="1">
      <alignment horizontal="center" vertical="center" wrapText="1"/>
    </xf>
    <xf numFmtId="10" fontId="5" fillId="4" borderId="2" xfId="2" applyNumberFormat="1" applyFont="1" applyFill="1" applyBorder="1"/>
    <xf numFmtId="10" fontId="3" fillId="4" borderId="2" xfId="2" applyNumberFormat="1" applyFont="1" applyFill="1" applyBorder="1"/>
    <xf numFmtId="0" fontId="3" fillId="5" borderId="2" xfId="0" applyFont="1" applyFill="1" applyBorder="1" applyAlignment="1">
      <alignment horizontal="center" vertical="center" wrapText="1"/>
    </xf>
    <xf numFmtId="165" fontId="3" fillId="5" borderId="2" xfId="0" applyNumberFormat="1" applyFont="1" applyFill="1" applyBorder="1"/>
    <xf numFmtId="0" fontId="4" fillId="0" borderId="0" xfId="4"/>
    <xf numFmtId="0" fontId="11" fillId="0" borderId="0" xfId="4" applyFont="1"/>
    <xf numFmtId="0" fontId="14" fillId="0" borderId="0" xfId="4" applyFont="1" applyFill="1" applyAlignment="1">
      <alignment horizontal="right" vertical="center"/>
    </xf>
    <xf numFmtId="0" fontId="12" fillId="0" borderId="0" xfId="4" applyFont="1" applyFill="1"/>
    <xf numFmtId="0" fontId="14" fillId="0" borderId="2" xfId="4" applyFont="1" applyFill="1" applyBorder="1" applyAlignment="1">
      <alignment vertical="center"/>
    </xf>
    <xf numFmtId="0" fontId="15" fillId="0" borderId="2" xfId="4" applyFont="1" applyFill="1" applyBorder="1" applyAlignment="1">
      <alignment horizontal="center" vertical="center"/>
    </xf>
    <xf numFmtId="0" fontId="14" fillId="0" borderId="2" xfId="4" applyFont="1" applyBorder="1" applyAlignment="1">
      <alignment vertical="center"/>
    </xf>
    <xf numFmtId="0" fontId="12" fillId="0" borderId="0" xfId="4" applyFont="1" applyBorder="1" applyAlignment="1">
      <alignment vertical="center" wrapText="1"/>
    </xf>
    <xf numFmtId="0" fontId="4" fillId="0" borderId="0" xfId="4" applyAlignment="1">
      <alignment wrapText="1"/>
    </xf>
    <xf numFmtId="0" fontId="16" fillId="2" borderId="2" xfId="4" applyFont="1" applyFill="1" applyBorder="1" applyAlignment="1">
      <alignment vertical="center"/>
    </xf>
    <xf numFmtId="0" fontId="17" fillId="2" borderId="2" xfId="4" applyFont="1" applyFill="1" applyBorder="1" applyAlignment="1">
      <alignment horizontal="center" vertical="center"/>
    </xf>
    <xf numFmtId="0" fontId="13" fillId="6" borderId="2" xfId="4" applyFont="1" applyFill="1" applyBorder="1" applyAlignment="1">
      <alignment horizontal="center" vertical="center" wrapText="1"/>
    </xf>
    <xf numFmtId="0" fontId="13" fillId="6" borderId="2" xfId="4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 wrapText="1"/>
    </xf>
    <xf numFmtId="166" fontId="5" fillId="4" borderId="2" xfId="0" applyNumberFormat="1" applyFont="1" applyFill="1" applyBorder="1"/>
    <xf numFmtId="166" fontId="3" fillId="4" borderId="2" xfId="0" applyNumberFormat="1" applyFont="1" applyFill="1" applyBorder="1"/>
    <xf numFmtId="164" fontId="3" fillId="0" borderId="2" xfId="0" applyNumberFormat="1" applyFont="1" applyBorder="1"/>
    <xf numFmtId="166" fontId="0" fillId="0" borderId="0" xfId="0" applyNumberFormat="1"/>
    <xf numFmtId="167" fontId="0" fillId="0" borderId="0" xfId="2" applyNumberFormat="1" applyFont="1"/>
    <xf numFmtId="166" fontId="8" fillId="4" borderId="2" xfId="0" applyNumberFormat="1" applyFont="1" applyFill="1" applyBorder="1"/>
    <xf numFmtId="10" fontId="8" fillId="4" borderId="2" xfId="2" applyNumberFormat="1" applyFont="1" applyFill="1" applyBorder="1"/>
    <xf numFmtId="165" fontId="19" fillId="5" borderId="2" xfId="0" applyNumberFormat="1" applyFont="1" applyFill="1" applyBorder="1"/>
    <xf numFmtId="164" fontId="8" fillId="0" borderId="2" xfId="0" applyNumberFormat="1" applyFont="1" applyBorder="1"/>
    <xf numFmtId="0" fontId="2" fillId="0" borderId="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5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</cellXfs>
  <cellStyles count="5">
    <cellStyle name="Millares" xfId="1" builtinId="3"/>
    <cellStyle name="Millares [0]" xfId="3" builtinId="6"/>
    <cellStyle name="Normal" xfId="0" builtinId="0"/>
    <cellStyle name="Normal 2" xfId="4" xr:uid="{81C931C5-90AE-4945-9330-897D87A309AC}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202405</xdr:colOff>
      <xdr:row>0</xdr:row>
      <xdr:rowOff>95253</xdr:rowOff>
    </xdr:from>
    <xdr:to>
      <xdr:col>19</xdr:col>
      <xdr:colOff>790405</xdr:colOff>
      <xdr:row>0</xdr:row>
      <xdr:rowOff>524338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8C7108-E9B2-4F0C-9F8E-CBF572327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9311" y="95253"/>
          <a:ext cx="1433344" cy="422735"/>
        </a:xfrm>
        <a:prstGeom prst="rect">
          <a:avLst/>
        </a:prstGeom>
      </xdr:spPr>
    </xdr:pic>
    <xdr:clientData/>
  </xdr:twoCellAnchor>
  <xdr:twoCellAnchor editAs="oneCell">
    <xdr:from>
      <xdr:col>0</xdr:col>
      <xdr:colOff>59531</xdr:colOff>
      <xdr:row>0</xdr:row>
      <xdr:rowOff>59532</xdr:rowOff>
    </xdr:from>
    <xdr:to>
      <xdr:col>1</xdr:col>
      <xdr:colOff>833437</xdr:colOff>
      <xdr:row>1</xdr:row>
      <xdr:rowOff>34857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182786-C43B-4C6E-9723-49E9080C2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59532"/>
          <a:ext cx="1262062" cy="1142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1"/>
  <sheetViews>
    <sheetView tabSelected="1" zoomScale="80" zoomScaleNormal="80" workbookViewId="0">
      <selection activeCell="D1" sqref="D1"/>
    </sheetView>
  </sheetViews>
  <sheetFormatPr baseColWidth="10" defaultRowHeight="15" x14ac:dyDescent="0.25"/>
  <cols>
    <col min="1" max="1" width="7.28515625" customWidth="1"/>
    <col min="2" max="2" width="45.42578125" bestFit="1" customWidth="1"/>
    <col min="3" max="3" width="15.42578125" customWidth="1"/>
    <col min="4" max="4" width="17.140625" bestFit="1" customWidth="1"/>
    <col min="5" max="5" width="16" customWidth="1"/>
    <col min="6" max="6" width="11.42578125" style="10" customWidth="1"/>
    <col min="9" max="9" width="12.28515625" customWidth="1"/>
    <col min="11" max="11" width="12.140625" style="10" customWidth="1"/>
    <col min="12" max="15" width="12.42578125" customWidth="1"/>
    <col min="16" max="16" width="13.140625" customWidth="1"/>
    <col min="17" max="17" width="13.140625" style="10" customWidth="1"/>
    <col min="19" max="20" width="12.7109375" customWidth="1"/>
  </cols>
  <sheetData>
    <row r="1" spans="1:20" s="10" customFormat="1" ht="91.5" customHeight="1" x14ac:dyDescent="0.25"/>
    <row r="2" spans="1:20" s="10" customFormat="1" ht="19.5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10" customFormat="1" ht="19.5" x14ac:dyDescent="0.3">
      <c r="A3" s="79" t="s">
        <v>150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</row>
    <row r="4" spans="1:20" s="10" customFormat="1" ht="19.5" x14ac:dyDescent="0.3">
      <c r="A4" s="79" t="s">
        <v>153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s="10" customFormat="1" ht="19.5" x14ac:dyDescent="0.3">
      <c r="A5" s="79" t="s">
        <v>152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s="10" customFormat="1" ht="17.25" x14ac:dyDescent="0.3">
      <c r="A6" s="81" t="s">
        <v>151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</row>
    <row r="7" spans="1:20" s="10" customFormat="1" x14ac:dyDescent="0.25">
      <c r="A7" s="80" t="s">
        <v>184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</row>
    <row r="8" spans="1:20" s="10" customFormat="1" x14ac:dyDescent="0.25">
      <c r="A8" s="83" t="s">
        <v>188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spans="1:20" s="10" customFormat="1" ht="7.5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39.75" customHeight="1" x14ac:dyDescent="0.25">
      <c r="A10" s="1"/>
      <c r="B10" s="3"/>
      <c r="C10" s="1"/>
      <c r="G10" s="6">
        <v>0.25</v>
      </c>
      <c r="H10" s="6">
        <v>0.25</v>
      </c>
      <c r="I10" s="6">
        <v>0.3</v>
      </c>
      <c r="J10" s="6">
        <v>0.2</v>
      </c>
      <c r="K10" s="6"/>
      <c r="L10" s="6">
        <v>0.25</v>
      </c>
      <c r="M10" s="6">
        <v>0.25</v>
      </c>
      <c r="N10" s="6">
        <v>0.3</v>
      </c>
      <c r="O10" s="6">
        <v>0.2</v>
      </c>
      <c r="S10" s="82" t="s">
        <v>185</v>
      </c>
      <c r="T10" s="82"/>
    </row>
    <row r="11" spans="1:20" ht="51" x14ac:dyDescent="0.25">
      <c r="A11" s="4" t="s">
        <v>78</v>
      </c>
      <c r="B11" s="4" t="s">
        <v>0</v>
      </c>
      <c r="C11" s="4" t="s">
        <v>1</v>
      </c>
      <c r="D11" s="4" t="s">
        <v>2</v>
      </c>
      <c r="E11" s="4" t="s">
        <v>3</v>
      </c>
      <c r="F11" s="4" t="s">
        <v>98</v>
      </c>
      <c r="G11" s="4" t="s">
        <v>4</v>
      </c>
      <c r="H11" s="4" t="s">
        <v>5</v>
      </c>
      <c r="I11" s="17" t="s">
        <v>72</v>
      </c>
      <c r="J11" s="4" t="s">
        <v>77</v>
      </c>
      <c r="K11" s="4" t="s">
        <v>98</v>
      </c>
      <c r="L11" s="17" t="s">
        <v>4</v>
      </c>
      <c r="M11" s="17" t="s">
        <v>5</v>
      </c>
      <c r="N11" s="17" t="s">
        <v>79</v>
      </c>
      <c r="O11" s="17" t="s">
        <v>80</v>
      </c>
      <c r="P11" s="4" t="s">
        <v>104</v>
      </c>
      <c r="Q11" s="45" t="s">
        <v>183</v>
      </c>
      <c r="R11" s="45" t="s">
        <v>81</v>
      </c>
      <c r="S11" s="48" t="s">
        <v>186</v>
      </c>
      <c r="T11" s="48" t="s">
        <v>187</v>
      </c>
    </row>
    <row r="12" spans="1:20" x14ac:dyDescent="0.25">
      <c r="A12" s="42" t="s">
        <v>41</v>
      </c>
      <c r="B12" s="19" t="s">
        <v>42</v>
      </c>
      <c r="C12" s="19" t="s">
        <v>43</v>
      </c>
      <c r="D12" s="19" t="s">
        <v>7</v>
      </c>
      <c r="E12" s="20" t="s">
        <v>44</v>
      </c>
      <c r="F12" s="20">
        <v>0</v>
      </c>
      <c r="G12" s="19">
        <v>1</v>
      </c>
      <c r="H12" s="19">
        <v>1</v>
      </c>
      <c r="I12" s="19">
        <f>VLOOKUP(A12,'Subvencionados U. Estatales'!$B$5:$K$19,10,0)</f>
        <v>7.4848661438394942E-2</v>
      </c>
      <c r="J12" s="19">
        <v>0.12823505524002601</v>
      </c>
      <c r="K12" s="19">
        <v>0</v>
      </c>
      <c r="L12" s="18">
        <f t="shared" ref="L12:L27" si="0">$G$10*$C$43*(G12/$G$37)</f>
        <v>140521.19642857142</v>
      </c>
      <c r="M12" s="18">
        <f t="shared" ref="M12:M27" si="1">$H$10*$C$43*(H12/$H$37)</f>
        <v>163941.39583333331</v>
      </c>
      <c r="N12" s="21">
        <f t="shared" ref="N12:N25" si="2">$I$10*$C$43*(I12)</f>
        <v>176699.43406752564</v>
      </c>
      <c r="O12" s="18">
        <f t="shared" ref="O12:O27" si="3">$J$10*$C$43*J12</f>
        <v>201821.12592781894</v>
      </c>
      <c r="P12" s="39">
        <f>SUM(K12:O12)</f>
        <v>682983.15225724934</v>
      </c>
      <c r="Q12" s="67">
        <v>682983</v>
      </c>
      <c r="R12" s="46">
        <v>8.1122203367142223E-2</v>
      </c>
      <c r="S12" s="49">
        <v>561052</v>
      </c>
      <c r="T12" s="49">
        <v>121931</v>
      </c>
    </row>
    <row r="13" spans="1:20" x14ac:dyDescent="0.25">
      <c r="A13" s="42" t="s">
        <v>11</v>
      </c>
      <c r="B13" s="19" t="s">
        <v>12</v>
      </c>
      <c r="C13" s="19" t="s">
        <v>13</v>
      </c>
      <c r="D13" s="19" t="s">
        <v>7</v>
      </c>
      <c r="E13" s="20" t="s">
        <v>13</v>
      </c>
      <c r="F13" s="20">
        <v>0</v>
      </c>
      <c r="G13" s="19">
        <v>1</v>
      </c>
      <c r="H13" s="19">
        <v>1</v>
      </c>
      <c r="I13" s="19">
        <f>VLOOKUP(A13,'Subvencionados U. Estatales'!$B$5:$K$19,10,0)</f>
        <v>6.683221938947069E-2</v>
      </c>
      <c r="J13" s="19">
        <v>9.8511140167966554E-2</v>
      </c>
      <c r="K13" s="19">
        <v>0</v>
      </c>
      <c r="L13" s="18">
        <f t="shared" si="0"/>
        <v>140521.19642857142</v>
      </c>
      <c r="M13" s="18">
        <f t="shared" si="1"/>
        <v>163941.39583333331</v>
      </c>
      <c r="N13" s="21">
        <f t="shared" si="2"/>
        <v>157774.56960023122</v>
      </c>
      <c r="O13" s="18">
        <f t="shared" si="3"/>
        <v>155040.51671298806</v>
      </c>
      <c r="P13" s="39">
        <f t="shared" ref="P13:P36" si="4">SUM(K13:O13)</f>
        <v>617277.67857512401</v>
      </c>
      <c r="Q13" s="67">
        <v>617278</v>
      </c>
      <c r="R13" s="46">
        <v>7.3318005645913314E-2</v>
      </c>
      <c r="S13" s="49">
        <v>507077</v>
      </c>
      <c r="T13" s="49">
        <v>110201</v>
      </c>
    </row>
    <row r="14" spans="1:20" x14ac:dyDescent="0.25">
      <c r="A14" s="42" t="s">
        <v>33</v>
      </c>
      <c r="B14" s="19" t="s">
        <v>34</v>
      </c>
      <c r="C14" s="19" t="s">
        <v>35</v>
      </c>
      <c r="D14" s="19" t="s">
        <v>7</v>
      </c>
      <c r="E14" s="20" t="s">
        <v>36</v>
      </c>
      <c r="F14" s="20">
        <v>0</v>
      </c>
      <c r="G14" s="19">
        <v>1</v>
      </c>
      <c r="H14" s="19">
        <v>1</v>
      </c>
      <c r="I14" s="19">
        <f>VLOOKUP(A14,'Subvencionados U. Estatales'!$B$5:$K$19,10,0)</f>
        <v>7.3527216485418934E-2</v>
      </c>
      <c r="J14" s="19">
        <v>5.7869543679365927E-2</v>
      </c>
      <c r="K14" s="19">
        <v>0</v>
      </c>
      <c r="L14" s="18">
        <f t="shared" si="0"/>
        <v>140521.19642857142</v>
      </c>
      <c r="M14" s="18">
        <f t="shared" si="1"/>
        <v>163941.39583333331</v>
      </c>
      <c r="N14" s="21">
        <f t="shared" si="2"/>
        <v>173579.82483397331</v>
      </c>
      <c r="O14" s="18">
        <f t="shared" si="3"/>
        <v>91077.252163519719</v>
      </c>
      <c r="P14" s="39">
        <f t="shared" si="4"/>
        <v>569119.66925939778</v>
      </c>
      <c r="Q14" s="67">
        <v>569120</v>
      </c>
      <c r="R14" s="46">
        <v>6.7597975909075306E-2</v>
      </c>
      <c r="S14" s="49">
        <v>467516</v>
      </c>
      <c r="T14" s="49">
        <v>101604</v>
      </c>
    </row>
    <row r="15" spans="1:20" x14ac:dyDescent="0.25">
      <c r="A15" s="42" t="s">
        <v>21</v>
      </c>
      <c r="B15" s="19" t="s">
        <v>22</v>
      </c>
      <c r="C15" s="19" t="s">
        <v>23</v>
      </c>
      <c r="D15" s="19" t="s">
        <v>7</v>
      </c>
      <c r="E15" s="20" t="s">
        <v>24</v>
      </c>
      <c r="F15" s="20">
        <v>0</v>
      </c>
      <c r="G15" s="19">
        <v>1</v>
      </c>
      <c r="H15" s="19">
        <v>1</v>
      </c>
      <c r="I15" s="19">
        <f>VLOOKUP(A15,'Subvencionados U. Estatales'!$B$5:$K$19,10,0)</f>
        <v>7.1315264521166058E-2</v>
      </c>
      <c r="J15" s="19">
        <v>4.9677862516272486E-2</v>
      </c>
      <c r="K15" s="19">
        <v>0</v>
      </c>
      <c r="L15" s="18">
        <f t="shared" si="0"/>
        <v>140521.19642857142</v>
      </c>
      <c r="M15" s="18">
        <f t="shared" si="1"/>
        <v>163941.39583333331</v>
      </c>
      <c r="N15" s="21">
        <f t="shared" si="2"/>
        <v>168357.94574145635</v>
      </c>
      <c r="O15" s="18">
        <f t="shared" si="3"/>
        <v>78184.877980167759</v>
      </c>
      <c r="P15" s="39">
        <f t="shared" si="4"/>
        <v>551005.41598352883</v>
      </c>
      <c r="Q15" s="67">
        <v>551005</v>
      </c>
      <c r="R15" s="46">
        <v>6.5446342978247182E-2</v>
      </c>
      <c r="S15" s="49">
        <v>452635</v>
      </c>
      <c r="T15" s="49">
        <v>98370</v>
      </c>
    </row>
    <row r="16" spans="1:20" x14ac:dyDescent="0.25">
      <c r="A16" s="42" t="s">
        <v>14</v>
      </c>
      <c r="B16" s="19" t="s">
        <v>15</v>
      </c>
      <c r="C16" s="19" t="s">
        <v>16</v>
      </c>
      <c r="D16" s="19" t="s">
        <v>7</v>
      </c>
      <c r="E16" s="20" t="s">
        <v>17</v>
      </c>
      <c r="F16" s="20">
        <v>0</v>
      </c>
      <c r="G16" s="19">
        <v>1</v>
      </c>
      <c r="H16" s="19">
        <v>1</v>
      </c>
      <c r="I16" s="19">
        <f>VLOOKUP(A16,'Subvencionados U. Estatales'!$B$5:$K$19,10,0)</f>
        <v>7.0134314270836023E-2</v>
      </c>
      <c r="J16" s="19">
        <v>3.3864756978445452E-2</v>
      </c>
      <c r="K16" s="19">
        <v>0</v>
      </c>
      <c r="L16" s="18">
        <f t="shared" si="0"/>
        <v>140521.19642857142</v>
      </c>
      <c r="M16" s="18">
        <f t="shared" si="1"/>
        <v>163941.39583333331</v>
      </c>
      <c r="N16" s="21">
        <f t="shared" si="2"/>
        <v>165570.01023419321</v>
      </c>
      <c r="O16" s="18">
        <f t="shared" si="3"/>
        <v>53297.621074588453</v>
      </c>
      <c r="P16" s="39">
        <f t="shared" si="4"/>
        <v>523330.22357068636</v>
      </c>
      <c r="Q16" s="67">
        <v>523330</v>
      </c>
      <c r="R16" s="46">
        <v>6.2159208484144607E-2</v>
      </c>
      <c r="S16" s="49">
        <v>429901</v>
      </c>
      <c r="T16" s="49">
        <v>93429</v>
      </c>
    </row>
    <row r="17" spans="1:20" x14ac:dyDescent="0.25">
      <c r="A17" s="42" t="s">
        <v>47</v>
      </c>
      <c r="B17" s="19" t="s">
        <v>48</v>
      </c>
      <c r="C17" s="19" t="s">
        <v>49</v>
      </c>
      <c r="D17" s="19" t="s">
        <v>7</v>
      </c>
      <c r="E17" s="20" t="s">
        <v>50</v>
      </c>
      <c r="F17" s="20">
        <v>0</v>
      </c>
      <c r="G17" s="19">
        <v>1</v>
      </c>
      <c r="H17" s="19">
        <v>1</v>
      </c>
      <c r="I17" s="19">
        <f>VLOOKUP(A17,'Subvencionados U. Estatales'!$B$5:$K$19,10,0)</f>
        <v>7.4561972914095012E-2</v>
      </c>
      <c r="J17" s="19">
        <v>6.7096615324355152E-2</v>
      </c>
      <c r="K17" s="19">
        <v>0</v>
      </c>
      <c r="L17" s="18">
        <f t="shared" si="0"/>
        <v>140521.19642857142</v>
      </c>
      <c r="M17" s="18">
        <f t="shared" si="1"/>
        <v>163941.39583333331</v>
      </c>
      <c r="N17" s="21">
        <f t="shared" si="2"/>
        <v>176022.63238498458</v>
      </c>
      <c r="O17" s="18">
        <f t="shared" si="3"/>
        <v>105599.16261088327</v>
      </c>
      <c r="P17" s="39">
        <f t="shared" si="4"/>
        <v>586084.38725777261</v>
      </c>
      <c r="Q17" s="67">
        <v>586084</v>
      </c>
      <c r="R17" s="46">
        <v>6.961289730231672E-2</v>
      </c>
      <c r="S17" s="49">
        <v>481452</v>
      </c>
      <c r="T17" s="49">
        <v>104632</v>
      </c>
    </row>
    <row r="18" spans="1:20" x14ac:dyDescent="0.25">
      <c r="A18" s="42" t="s">
        <v>25</v>
      </c>
      <c r="B18" s="19" t="s">
        <v>26</v>
      </c>
      <c r="C18" s="19" t="s">
        <v>133</v>
      </c>
      <c r="D18" s="19" t="s">
        <v>7</v>
      </c>
      <c r="E18" s="20" t="s">
        <v>28</v>
      </c>
      <c r="F18" s="20">
        <v>0</v>
      </c>
      <c r="G18" s="19">
        <v>1</v>
      </c>
      <c r="H18" s="19">
        <v>1</v>
      </c>
      <c r="I18" s="19">
        <f>VLOOKUP(A18,'Subvencionados U. Estatales'!$B$5:$K$19,10,0)</f>
        <v>6.942678171233467E-2</v>
      </c>
      <c r="J18" s="19">
        <v>0.21627204704906514</v>
      </c>
      <c r="K18" s="19">
        <v>0</v>
      </c>
      <c r="L18" s="18">
        <f t="shared" si="0"/>
        <v>140521.19642857142</v>
      </c>
      <c r="M18" s="18">
        <f t="shared" si="1"/>
        <v>163941.39583333331</v>
      </c>
      <c r="N18" s="21">
        <f t="shared" si="2"/>
        <v>163899.69843076254</v>
      </c>
      <c r="O18" s="18">
        <f t="shared" si="3"/>
        <v>340377.03622037836</v>
      </c>
      <c r="P18" s="39">
        <f t="shared" si="4"/>
        <v>808739.3269130456</v>
      </c>
      <c r="Q18" s="67">
        <v>808739</v>
      </c>
      <c r="R18" s="46">
        <v>9.6059037529395652E-2</v>
      </c>
      <c r="S18" s="49">
        <v>664357</v>
      </c>
      <c r="T18" s="49">
        <v>144382</v>
      </c>
    </row>
    <row r="19" spans="1:20" x14ac:dyDescent="0.25">
      <c r="A19" s="42" t="s">
        <v>45</v>
      </c>
      <c r="B19" s="19" t="s">
        <v>46</v>
      </c>
      <c r="C19" s="19" t="s">
        <v>10</v>
      </c>
      <c r="D19" s="19" t="s">
        <v>7</v>
      </c>
      <c r="E19" s="20" t="s">
        <v>10</v>
      </c>
      <c r="F19" s="20">
        <v>0</v>
      </c>
      <c r="G19" s="19">
        <v>1</v>
      </c>
      <c r="H19" s="19">
        <v>1</v>
      </c>
      <c r="I19" s="19">
        <f>VLOOKUP(A19,'Subvencionados U. Estatales'!$B$5:$K$19,10,0)</f>
        <v>7.2688838254720042E-2</v>
      </c>
      <c r="J19" s="19">
        <v>8.3486457841318862E-3</v>
      </c>
      <c r="K19" s="19">
        <v>0</v>
      </c>
      <c r="L19" s="18">
        <f t="shared" si="0"/>
        <v>140521.19642857142</v>
      </c>
      <c r="M19" s="18">
        <f t="shared" si="1"/>
        <v>163941.39583333331</v>
      </c>
      <c r="N19" s="21">
        <f t="shared" si="2"/>
        <v>171600.61831174369</v>
      </c>
      <c r="O19" s="18">
        <f t="shared" si="3"/>
        <v>13139.41097441909</v>
      </c>
      <c r="P19" s="39">
        <f t="shared" si="4"/>
        <v>489202.62154806755</v>
      </c>
      <c r="Q19" s="72">
        <v>489203</v>
      </c>
      <c r="R19" s="73">
        <v>5.8105729211145922E-2</v>
      </c>
      <c r="S19" s="74">
        <v>401867</v>
      </c>
      <c r="T19" s="74">
        <v>87336</v>
      </c>
    </row>
    <row r="20" spans="1:20" x14ac:dyDescent="0.25">
      <c r="A20" s="42" t="s">
        <v>29</v>
      </c>
      <c r="B20" s="19" t="s">
        <v>30</v>
      </c>
      <c r="C20" s="19" t="s">
        <v>31</v>
      </c>
      <c r="D20" s="19" t="s">
        <v>7</v>
      </c>
      <c r="E20" s="20" t="s">
        <v>32</v>
      </c>
      <c r="F20" s="20">
        <v>0</v>
      </c>
      <c r="G20" s="19">
        <v>1</v>
      </c>
      <c r="H20" s="19">
        <v>1</v>
      </c>
      <c r="I20" s="19">
        <f>VLOOKUP(A20,'Subvencionados U. Estatales'!$B$5:$K$19,10,0)</f>
        <v>6.9330641010268895E-2</v>
      </c>
      <c r="J20" s="19">
        <v>1.8494464477034206E-2</v>
      </c>
      <c r="K20" s="19">
        <v>0</v>
      </c>
      <c r="L20" s="18">
        <f t="shared" si="0"/>
        <v>140521.19642857142</v>
      </c>
      <c r="M20" s="18">
        <f t="shared" si="1"/>
        <v>163941.39583333331</v>
      </c>
      <c r="N20" s="21">
        <f t="shared" si="2"/>
        <v>163672.73368190246</v>
      </c>
      <c r="O20" s="18">
        <f t="shared" si="3"/>
        <v>29107.279886927878</v>
      </c>
      <c r="P20" s="39">
        <f t="shared" si="4"/>
        <v>497242.60583073506</v>
      </c>
      <c r="Q20" s="72">
        <v>497243</v>
      </c>
      <c r="R20" s="73">
        <v>5.9060690776912304E-2</v>
      </c>
      <c r="S20" s="74">
        <v>408470</v>
      </c>
      <c r="T20" s="74">
        <v>88773</v>
      </c>
    </row>
    <row r="21" spans="1:20" x14ac:dyDescent="0.25">
      <c r="A21" s="42" t="s">
        <v>37</v>
      </c>
      <c r="B21" s="19" t="s">
        <v>38</v>
      </c>
      <c r="C21" s="19" t="s">
        <v>39</v>
      </c>
      <c r="D21" s="19" t="s">
        <v>7</v>
      </c>
      <c r="E21" s="20" t="s">
        <v>40</v>
      </c>
      <c r="F21" s="20">
        <v>0</v>
      </c>
      <c r="G21" s="19">
        <v>1</v>
      </c>
      <c r="H21" s="19">
        <v>1</v>
      </c>
      <c r="I21" s="19">
        <f>VLOOKUP(A21,'Subvencionados U. Estatales'!$B$5:$K$19,10,0)</f>
        <v>7.2971325858662658E-2</v>
      </c>
      <c r="J21" s="19">
        <v>0.14825524463440204</v>
      </c>
      <c r="K21" s="19">
        <v>0</v>
      </c>
      <c r="L21" s="18">
        <f t="shared" si="0"/>
        <v>140521.19642857142</v>
      </c>
      <c r="M21" s="18">
        <f t="shared" si="1"/>
        <v>163941.39583333331</v>
      </c>
      <c r="N21" s="21">
        <f t="shared" si="2"/>
        <v>172267.50264592562</v>
      </c>
      <c r="O21" s="18">
        <f t="shared" si="3"/>
        <v>233329.64875177128</v>
      </c>
      <c r="P21" s="39">
        <f t="shared" si="4"/>
        <v>710059.74365960166</v>
      </c>
      <c r="Q21" s="72">
        <v>710060</v>
      </c>
      <c r="R21" s="73">
        <v>8.4338309625383065E-2</v>
      </c>
      <c r="S21" s="74">
        <v>583295</v>
      </c>
      <c r="T21" s="74">
        <v>126765</v>
      </c>
    </row>
    <row r="22" spans="1:20" x14ac:dyDescent="0.25">
      <c r="A22" s="42" t="s">
        <v>8</v>
      </c>
      <c r="B22" s="19" t="s">
        <v>9</v>
      </c>
      <c r="C22" s="19" t="s">
        <v>10</v>
      </c>
      <c r="D22" s="19" t="s">
        <v>7</v>
      </c>
      <c r="E22" s="20" t="s">
        <v>10</v>
      </c>
      <c r="F22" s="20">
        <v>0</v>
      </c>
      <c r="G22" s="19">
        <v>1</v>
      </c>
      <c r="H22" s="19">
        <v>1</v>
      </c>
      <c r="I22" s="19">
        <f>VLOOKUP(A22,'Subvencionados U. Estatales'!$B$5:$K$19,10,0)</f>
        <v>6.5668430045109902E-2</v>
      </c>
      <c r="J22" s="19">
        <v>8.3486457841318862E-3</v>
      </c>
      <c r="K22" s="19">
        <v>0</v>
      </c>
      <c r="L22" s="18">
        <f t="shared" si="0"/>
        <v>140521.19642857142</v>
      </c>
      <c r="M22" s="18">
        <f t="shared" si="1"/>
        <v>163941.39583333331</v>
      </c>
      <c r="N22" s="21">
        <f t="shared" si="2"/>
        <v>155027.14680641648</v>
      </c>
      <c r="O22" s="18">
        <f t="shared" si="3"/>
        <v>13139.41097441909</v>
      </c>
      <c r="P22" s="75">
        <f t="shared" si="4"/>
        <v>472629.15004274028</v>
      </c>
      <c r="Q22" s="72">
        <v>472629</v>
      </c>
      <c r="R22" s="73">
        <v>5.6137130580423029E-2</v>
      </c>
      <c r="S22" s="74">
        <v>388252</v>
      </c>
      <c r="T22" s="74">
        <v>84377</v>
      </c>
    </row>
    <row r="23" spans="1:20" x14ac:dyDescent="0.25">
      <c r="A23" s="42" t="s">
        <v>18</v>
      </c>
      <c r="B23" s="19" t="s">
        <v>71</v>
      </c>
      <c r="C23" s="19" t="s">
        <v>19</v>
      </c>
      <c r="D23" s="19" t="s">
        <v>7</v>
      </c>
      <c r="E23" s="20" t="s">
        <v>20</v>
      </c>
      <c r="F23" s="20">
        <v>0</v>
      </c>
      <c r="G23" s="19">
        <v>1</v>
      </c>
      <c r="H23" s="19">
        <v>1</v>
      </c>
      <c r="I23" s="19">
        <f>VLOOKUP(A23,'Subvencionados U. Estatales'!$B$5:$K$19,10,0)</f>
        <v>7.3194127935550246E-2</v>
      </c>
      <c r="J23" s="19">
        <v>3.5983059341267012E-2</v>
      </c>
      <c r="K23" s="19">
        <v>0</v>
      </c>
      <c r="L23" s="18">
        <f t="shared" si="0"/>
        <v>140521.19642857142</v>
      </c>
      <c r="M23" s="18">
        <f t="shared" si="1"/>
        <v>163941.39583333331</v>
      </c>
      <c r="N23" s="21">
        <f t="shared" si="2"/>
        <v>172793.48400803065</v>
      </c>
      <c r="O23" s="18">
        <f t="shared" si="3"/>
        <v>56631.484557705393</v>
      </c>
      <c r="P23" s="75">
        <f t="shared" si="4"/>
        <v>533887.5608276407</v>
      </c>
      <c r="Q23" s="72">
        <v>533887</v>
      </c>
      <c r="R23" s="73">
        <v>6.3413130032626663E-2</v>
      </c>
      <c r="S23" s="74">
        <v>438573</v>
      </c>
      <c r="T23" s="74">
        <v>95314</v>
      </c>
    </row>
    <row r="24" spans="1:20" x14ac:dyDescent="0.25">
      <c r="A24" s="42" t="s">
        <v>51</v>
      </c>
      <c r="B24" s="19" t="s">
        <v>52</v>
      </c>
      <c r="C24" s="20" t="s">
        <v>53</v>
      </c>
      <c r="D24" s="19" t="s">
        <v>7</v>
      </c>
      <c r="E24" s="20" t="s">
        <v>54</v>
      </c>
      <c r="F24" s="20">
        <v>0</v>
      </c>
      <c r="G24" s="19">
        <v>1</v>
      </c>
      <c r="H24" s="19">
        <v>0</v>
      </c>
      <c r="I24" s="19">
        <f>VLOOKUP(A24,'Subvencionados U. Estatales'!$B$5:$K$19,10,0)</f>
        <v>6.9982765576603378E-2</v>
      </c>
      <c r="J24" s="19">
        <v>6.0287374860315893E-3</v>
      </c>
      <c r="K24" s="19">
        <v>0</v>
      </c>
      <c r="L24" s="18">
        <f t="shared" si="0"/>
        <v>140521.19642857142</v>
      </c>
      <c r="M24" s="18">
        <f t="shared" si="1"/>
        <v>0</v>
      </c>
      <c r="N24" s="21">
        <f t="shared" si="2"/>
        <v>165212.24072983646</v>
      </c>
      <c r="O24" s="18">
        <f t="shared" si="3"/>
        <v>9488.2525302984941</v>
      </c>
      <c r="P24" s="75">
        <f t="shared" si="4"/>
        <v>315221.68968870636</v>
      </c>
      <c r="Q24" s="72">
        <v>315222</v>
      </c>
      <c r="R24" s="73">
        <v>3.7440907299006426E-2</v>
      </c>
      <c r="S24" s="74">
        <v>258946</v>
      </c>
      <c r="T24" s="74">
        <v>56276</v>
      </c>
    </row>
    <row r="25" spans="1:20" x14ac:dyDescent="0.25">
      <c r="A25" s="42" t="s">
        <v>55</v>
      </c>
      <c r="B25" s="19" t="s">
        <v>56</v>
      </c>
      <c r="C25" s="20" t="s">
        <v>57</v>
      </c>
      <c r="D25" s="19" t="s">
        <v>7</v>
      </c>
      <c r="E25" s="20" t="s">
        <v>58</v>
      </c>
      <c r="F25" s="20">
        <v>0</v>
      </c>
      <c r="G25" s="19">
        <v>1</v>
      </c>
      <c r="H25" s="19">
        <v>0</v>
      </c>
      <c r="I25" s="19">
        <f>VLOOKUP(A25,'Subvencionados U. Estatales'!$B$5:$K$19,10,0)</f>
        <v>7.5517440587368534E-2</v>
      </c>
      <c r="J25" s="19">
        <v>0.12301418153750447</v>
      </c>
      <c r="K25" s="19">
        <v>0</v>
      </c>
      <c r="L25" s="18">
        <f t="shared" si="0"/>
        <v>140521.19642857142</v>
      </c>
      <c r="M25" s="18">
        <f t="shared" si="1"/>
        <v>0</v>
      </c>
      <c r="N25" s="21">
        <f t="shared" si="2"/>
        <v>178278.25852301787</v>
      </c>
      <c r="O25" s="18">
        <f t="shared" si="3"/>
        <v>193604.31963411407</v>
      </c>
      <c r="P25" s="75">
        <f t="shared" si="4"/>
        <v>512403.77458570339</v>
      </c>
      <c r="Q25" s="72">
        <v>512404</v>
      </c>
      <c r="R25" s="73">
        <v>6.0861458475741183E-2</v>
      </c>
      <c r="S25" s="74">
        <v>420926</v>
      </c>
      <c r="T25" s="74">
        <v>91478</v>
      </c>
    </row>
    <row r="26" spans="1:20" s="10" customFormat="1" x14ac:dyDescent="0.25">
      <c r="A26" s="42" t="s">
        <v>121</v>
      </c>
      <c r="B26" s="19" t="s">
        <v>110</v>
      </c>
      <c r="C26" s="19" t="s">
        <v>131</v>
      </c>
      <c r="D26" s="19" t="s">
        <v>97</v>
      </c>
      <c r="E26" s="20" t="s">
        <v>111</v>
      </c>
      <c r="F26" s="40">
        <v>1</v>
      </c>
      <c r="G26" s="22"/>
      <c r="H26" s="22"/>
      <c r="I26" s="22"/>
      <c r="J26" s="22"/>
      <c r="K26" s="41">
        <v>50000</v>
      </c>
      <c r="L26" s="31">
        <f t="shared" si="0"/>
        <v>0</v>
      </c>
      <c r="M26" s="31">
        <f t="shared" si="1"/>
        <v>0</v>
      </c>
      <c r="N26" s="30">
        <v>0</v>
      </c>
      <c r="O26" s="31">
        <f t="shared" si="3"/>
        <v>0</v>
      </c>
      <c r="P26" s="75">
        <f t="shared" si="4"/>
        <v>50000</v>
      </c>
      <c r="Q26" s="72">
        <v>50000</v>
      </c>
      <c r="R26" s="73">
        <v>5.9388157075023987E-3</v>
      </c>
      <c r="S26" s="74">
        <v>40000</v>
      </c>
      <c r="T26" s="74">
        <v>10000</v>
      </c>
    </row>
    <row r="27" spans="1:20" s="10" customFormat="1" x14ac:dyDescent="0.25">
      <c r="A27" s="42" t="s">
        <v>122</v>
      </c>
      <c r="B27" s="19" t="s">
        <v>124</v>
      </c>
      <c r="C27" s="19" t="s">
        <v>132</v>
      </c>
      <c r="D27" s="19" t="s">
        <v>97</v>
      </c>
      <c r="E27" s="20" t="s">
        <v>142</v>
      </c>
      <c r="F27" s="40">
        <v>1</v>
      </c>
      <c r="G27" s="22"/>
      <c r="H27" s="22"/>
      <c r="I27" s="22"/>
      <c r="J27" s="22"/>
      <c r="K27" s="41">
        <v>50000</v>
      </c>
      <c r="L27" s="31">
        <f t="shared" si="0"/>
        <v>0</v>
      </c>
      <c r="M27" s="31">
        <f t="shared" si="1"/>
        <v>0</v>
      </c>
      <c r="N27" s="30">
        <v>0</v>
      </c>
      <c r="O27" s="31">
        <f t="shared" si="3"/>
        <v>0</v>
      </c>
      <c r="P27" s="75">
        <f t="shared" si="4"/>
        <v>50000</v>
      </c>
      <c r="Q27" s="72">
        <v>50000</v>
      </c>
      <c r="R27" s="73">
        <v>5.9388157075023987E-3</v>
      </c>
      <c r="S27" s="74">
        <v>40000</v>
      </c>
      <c r="T27" s="74">
        <v>10000</v>
      </c>
    </row>
    <row r="28" spans="1:20" s="10" customFormat="1" x14ac:dyDescent="0.25">
      <c r="A28" s="42" t="s">
        <v>119</v>
      </c>
      <c r="B28" s="19" t="s">
        <v>114</v>
      </c>
      <c r="C28" s="19" t="s">
        <v>133</v>
      </c>
      <c r="D28" s="19" t="s">
        <v>97</v>
      </c>
      <c r="E28" s="20" t="s">
        <v>115</v>
      </c>
      <c r="F28" s="40">
        <v>1</v>
      </c>
      <c r="G28" s="22"/>
      <c r="H28" s="22"/>
      <c r="I28" s="22"/>
      <c r="J28" s="22"/>
      <c r="K28" s="41">
        <v>50000</v>
      </c>
      <c r="L28" s="31"/>
      <c r="M28" s="31"/>
      <c r="N28" s="30"/>
      <c r="O28" s="31"/>
      <c r="P28" s="39">
        <f t="shared" si="4"/>
        <v>50000</v>
      </c>
      <c r="Q28" s="72">
        <v>50000</v>
      </c>
      <c r="R28" s="73">
        <v>5.9388157075023987E-3</v>
      </c>
      <c r="S28" s="74">
        <v>40000</v>
      </c>
      <c r="T28" s="74">
        <v>10000</v>
      </c>
    </row>
    <row r="29" spans="1:20" s="10" customFormat="1" x14ac:dyDescent="0.25">
      <c r="A29" s="42" t="s">
        <v>106</v>
      </c>
      <c r="B29" s="19" t="s">
        <v>125</v>
      </c>
      <c r="C29" s="19" t="s">
        <v>134</v>
      </c>
      <c r="D29" s="19" t="s">
        <v>97</v>
      </c>
      <c r="E29" s="20" t="s">
        <v>143</v>
      </c>
      <c r="F29" s="40">
        <v>1</v>
      </c>
      <c r="G29" s="22"/>
      <c r="H29" s="22"/>
      <c r="I29" s="22"/>
      <c r="J29" s="22"/>
      <c r="K29" s="41">
        <v>50000</v>
      </c>
      <c r="L29" s="31"/>
      <c r="M29" s="31"/>
      <c r="N29" s="30"/>
      <c r="O29" s="31"/>
      <c r="P29" s="39">
        <f t="shared" si="4"/>
        <v>50000</v>
      </c>
      <c r="Q29" s="72">
        <v>50000</v>
      </c>
      <c r="R29" s="73">
        <v>5.9388157075023987E-3</v>
      </c>
      <c r="S29" s="74">
        <v>40000</v>
      </c>
      <c r="T29" s="74">
        <v>10000</v>
      </c>
    </row>
    <row r="30" spans="1:20" s="10" customFormat="1" x14ac:dyDescent="0.25">
      <c r="A30" s="42" t="s">
        <v>107</v>
      </c>
      <c r="B30" s="19" t="s">
        <v>126</v>
      </c>
      <c r="C30" s="19" t="s">
        <v>135</v>
      </c>
      <c r="D30" s="19" t="s">
        <v>97</v>
      </c>
      <c r="E30" s="20" t="s">
        <v>144</v>
      </c>
      <c r="F30" s="40">
        <v>1</v>
      </c>
      <c r="G30" s="22"/>
      <c r="H30" s="22"/>
      <c r="I30" s="22"/>
      <c r="J30" s="22"/>
      <c r="K30" s="41">
        <v>50000</v>
      </c>
      <c r="L30" s="31"/>
      <c r="M30" s="31"/>
      <c r="N30" s="30"/>
      <c r="O30" s="31"/>
      <c r="P30" s="39">
        <f t="shared" si="4"/>
        <v>50000</v>
      </c>
      <c r="Q30" s="72">
        <v>50000</v>
      </c>
      <c r="R30" s="73">
        <v>5.9388157075023987E-3</v>
      </c>
      <c r="S30" s="74">
        <v>40000</v>
      </c>
      <c r="T30" s="74">
        <v>10000</v>
      </c>
    </row>
    <row r="31" spans="1:20" s="10" customFormat="1" x14ac:dyDescent="0.25">
      <c r="A31" s="42" t="s">
        <v>109</v>
      </c>
      <c r="B31" s="19" t="s">
        <v>127</v>
      </c>
      <c r="C31" s="19" t="s">
        <v>136</v>
      </c>
      <c r="D31" s="19" t="s">
        <v>97</v>
      </c>
      <c r="E31" s="20" t="s">
        <v>145</v>
      </c>
      <c r="F31" s="20">
        <v>1</v>
      </c>
      <c r="G31" s="22"/>
      <c r="H31" s="22"/>
      <c r="I31" s="22"/>
      <c r="J31" s="22"/>
      <c r="K31" s="41">
        <v>50000</v>
      </c>
      <c r="L31" s="31"/>
      <c r="M31" s="31"/>
      <c r="N31" s="30"/>
      <c r="O31" s="31"/>
      <c r="P31" s="43">
        <f t="shared" si="4"/>
        <v>50000</v>
      </c>
      <c r="Q31" s="72">
        <v>50000</v>
      </c>
      <c r="R31" s="73">
        <v>5.9388157075023987E-3</v>
      </c>
      <c r="S31" s="74">
        <v>40000</v>
      </c>
      <c r="T31" s="74">
        <v>10000</v>
      </c>
    </row>
    <row r="32" spans="1:20" s="10" customFormat="1" x14ac:dyDescent="0.25">
      <c r="A32" s="42" t="s">
        <v>105</v>
      </c>
      <c r="B32" s="19" t="s">
        <v>128</v>
      </c>
      <c r="C32" s="19" t="s">
        <v>137</v>
      </c>
      <c r="D32" s="19" t="s">
        <v>97</v>
      </c>
      <c r="E32" s="20" t="s">
        <v>146</v>
      </c>
      <c r="F32" s="20">
        <v>1</v>
      </c>
      <c r="G32" s="22"/>
      <c r="H32" s="22"/>
      <c r="I32" s="22"/>
      <c r="J32" s="22"/>
      <c r="K32" s="41">
        <v>50000</v>
      </c>
      <c r="L32" s="31"/>
      <c r="M32" s="31"/>
      <c r="N32" s="30"/>
      <c r="O32" s="31"/>
      <c r="P32" s="43">
        <f t="shared" si="4"/>
        <v>50000</v>
      </c>
      <c r="Q32" s="72">
        <v>50000</v>
      </c>
      <c r="R32" s="73">
        <v>5.9388157075023987E-3</v>
      </c>
      <c r="S32" s="74">
        <v>40000</v>
      </c>
      <c r="T32" s="74">
        <v>10000</v>
      </c>
    </row>
    <row r="33" spans="1:22" s="10" customFormat="1" x14ac:dyDescent="0.25">
      <c r="A33" s="42" t="s">
        <v>123</v>
      </c>
      <c r="B33" s="19" t="s">
        <v>129</v>
      </c>
      <c r="C33" s="19" t="s">
        <v>138</v>
      </c>
      <c r="D33" s="19" t="s">
        <v>97</v>
      </c>
      <c r="E33" s="20" t="s">
        <v>147</v>
      </c>
      <c r="F33" s="20">
        <v>1</v>
      </c>
      <c r="G33" s="22"/>
      <c r="H33" s="22"/>
      <c r="I33" s="22"/>
      <c r="J33" s="22"/>
      <c r="K33" s="41">
        <v>50000</v>
      </c>
      <c r="L33" s="31"/>
      <c r="M33" s="31"/>
      <c r="N33" s="30"/>
      <c r="O33" s="31"/>
      <c r="P33" s="43">
        <f t="shared" si="4"/>
        <v>50000</v>
      </c>
      <c r="Q33" s="72">
        <v>50000</v>
      </c>
      <c r="R33" s="73">
        <v>5.9388157075023987E-3</v>
      </c>
      <c r="S33" s="74">
        <v>40000</v>
      </c>
      <c r="T33" s="74">
        <v>10000</v>
      </c>
    </row>
    <row r="34" spans="1:22" s="10" customFormat="1" x14ac:dyDescent="0.25">
      <c r="A34" s="42" t="s">
        <v>118</v>
      </c>
      <c r="B34" s="19" t="s">
        <v>112</v>
      </c>
      <c r="C34" s="19" t="s">
        <v>139</v>
      </c>
      <c r="D34" s="19" t="s">
        <v>97</v>
      </c>
      <c r="E34" s="20" t="s">
        <v>113</v>
      </c>
      <c r="F34" s="20">
        <v>1</v>
      </c>
      <c r="G34" s="22"/>
      <c r="H34" s="22"/>
      <c r="I34" s="22"/>
      <c r="J34" s="22"/>
      <c r="K34" s="41">
        <v>50000</v>
      </c>
      <c r="L34" s="31"/>
      <c r="M34" s="31"/>
      <c r="N34" s="30"/>
      <c r="O34" s="31"/>
      <c r="P34" s="43">
        <f t="shared" si="4"/>
        <v>50000</v>
      </c>
      <c r="Q34" s="67">
        <v>50000</v>
      </c>
      <c r="R34" s="46">
        <v>5.9388157075023987E-3</v>
      </c>
      <c r="S34" s="49">
        <v>40000</v>
      </c>
      <c r="T34" s="49">
        <v>10000</v>
      </c>
    </row>
    <row r="35" spans="1:22" s="10" customFormat="1" x14ac:dyDescent="0.25">
      <c r="A35" s="42" t="s">
        <v>108</v>
      </c>
      <c r="B35" s="19" t="s">
        <v>130</v>
      </c>
      <c r="C35" s="19" t="s">
        <v>140</v>
      </c>
      <c r="D35" s="19" t="s">
        <v>97</v>
      </c>
      <c r="E35" s="20" t="s">
        <v>148</v>
      </c>
      <c r="F35" s="20">
        <v>1</v>
      </c>
      <c r="G35" s="22"/>
      <c r="H35" s="22"/>
      <c r="I35" s="22"/>
      <c r="J35" s="22"/>
      <c r="K35" s="41">
        <v>50000</v>
      </c>
      <c r="L35" s="31"/>
      <c r="M35" s="31"/>
      <c r="N35" s="30"/>
      <c r="O35" s="31"/>
      <c r="P35" s="43">
        <f t="shared" si="4"/>
        <v>50000</v>
      </c>
      <c r="Q35" s="67">
        <v>50000</v>
      </c>
      <c r="R35" s="46">
        <v>5.9388157075023987E-3</v>
      </c>
      <c r="S35" s="49">
        <v>40000</v>
      </c>
      <c r="T35" s="49">
        <v>10000</v>
      </c>
    </row>
    <row r="36" spans="1:22" s="10" customFormat="1" x14ac:dyDescent="0.25">
      <c r="A36" s="42" t="s">
        <v>120</v>
      </c>
      <c r="B36" s="19" t="s">
        <v>116</v>
      </c>
      <c r="C36" s="19" t="s">
        <v>141</v>
      </c>
      <c r="D36" s="19" t="s">
        <v>97</v>
      </c>
      <c r="E36" s="20" t="s">
        <v>117</v>
      </c>
      <c r="F36" s="20">
        <v>1</v>
      </c>
      <c r="G36" s="22"/>
      <c r="H36" s="22"/>
      <c r="I36" s="22"/>
      <c r="J36" s="22"/>
      <c r="K36" s="41">
        <v>50000</v>
      </c>
      <c r="L36" s="31"/>
      <c r="M36" s="31"/>
      <c r="N36" s="30"/>
      <c r="O36" s="31"/>
      <c r="P36" s="43">
        <f t="shared" si="4"/>
        <v>50000</v>
      </c>
      <c r="Q36" s="67">
        <v>50000</v>
      </c>
      <c r="R36" s="46">
        <v>5.9388157075023987E-3</v>
      </c>
      <c r="S36" s="49">
        <v>40000</v>
      </c>
      <c r="T36" s="49">
        <v>10000</v>
      </c>
    </row>
    <row r="37" spans="1:22" s="10" customFormat="1" x14ac:dyDescent="0.25">
      <c r="A37" s="76" t="s">
        <v>75</v>
      </c>
      <c r="B37" s="77"/>
      <c r="C37" s="77"/>
      <c r="D37" s="77"/>
      <c r="E37" s="78"/>
      <c r="F37" s="44">
        <f>SUM(F12:F36)</f>
        <v>11</v>
      </c>
      <c r="G37" s="44">
        <f t="shared" ref="G37:J37" si="5">SUM(G12:G36)</f>
        <v>14</v>
      </c>
      <c r="H37" s="44">
        <f t="shared" si="5"/>
        <v>12</v>
      </c>
      <c r="I37" s="44">
        <f t="shared" si="5"/>
        <v>0.99999999999999989</v>
      </c>
      <c r="J37" s="44">
        <f t="shared" si="5"/>
        <v>0.99999999999999956</v>
      </c>
      <c r="K37" s="44">
        <f t="shared" ref="K37" si="6">SUM(K12:K36)</f>
        <v>550000</v>
      </c>
      <c r="L37" s="44">
        <f t="shared" ref="L37" si="7">SUM(L12:L36)</f>
        <v>1967296.7499999993</v>
      </c>
      <c r="M37" s="44">
        <f t="shared" ref="M37" si="8">SUM(M12:M36)</f>
        <v>1967296.7499999993</v>
      </c>
      <c r="N37" s="44">
        <f t="shared" ref="N37" si="9">SUM(N12:N36)</f>
        <v>2360756.1000000006</v>
      </c>
      <c r="O37" s="44">
        <f t="shared" ref="O37" si="10">SUM(O12:O36)</f>
        <v>1573837.4</v>
      </c>
      <c r="P37" s="69">
        <f t="shared" ref="P37" si="11">SUM(P12:P36)</f>
        <v>8419187</v>
      </c>
      <c r="Q37" s="68">
        <v>8419187</v>
      </c>
      <c r="R37" s="47">
        <v>1.0000000000000002</v>
      </c>
      <c r="S37" s="49">
        <v>6904319</v>
      </c>
      <c r="T37" s="49">
        <v>1514868</v>
      </c>
      <c r="U37" s="2"/>
    </row>
    <row r="38" spans="1:22" x14ac:dyDescent="0.25">
      <c r="Q38" s="70"/>
      <c r="S38" s="2"/>
      <c r="T38" s="2"/>
    </row>
    <row r="39" spans="1:22" s="10" customFormat="1" x14ac:dyDescent="0.25">
      <c r="B39" s="23" t="s">
        <v>95</v>
      </c>
      <c r="C39" s="25">
        <v>6904319</v>
      </c>
      <c r="E39" s="71"/>
      <c r="G39" s="8"/>
      <c r="H39" s="8"/>
      <c r="I39" s="8"/>
      <c r="J39" s="8"/>
      <c r="K39" s="8"/>
      <c r="L39" s="5"/>
      <c r="M39" s="5"/>
      <c r="N39" s="5"/>
      <c r="O39" s="5"/>
      <c r="P39" s="5"/>
      <c r="Q39" s="5"/>
      <c r="R39" s="9"/>
    </row>
    <row r="40" spans="1:22" x14ac:dyDescent="0.25">
      <c r="B40" s="23" t="s">
        <v>96</v>
      </c>
      <c r="C40" s="25">
        <v>1514868</v>
      </c>
      <c r="D40" s="10"/>
      <c r="E40" s="71"/>
      <c r="R40" s="10"/>
      <c r="S40" s="10"/>
      <c r="T40" s="10"/>
      <c r="U40" s="10"/>
      <c r="V40" s="10"/>
    </row>
    <row r="41" spans="1:22" x14ac:dyDescent="0.25">
      <c r="B41" s="24" t="s">
        <v>149</v>
      </c>
      <c r="C41" s="26">
        <f>SUM(C39:C40)</f>
        <v>8419187</v>
      </c>
      <c r="D41" s="10"/>
      <c r="E41" s="2"/>
      <c r="F41" s="2"/>
      <c r="R41" s="10"/>
      <c r="S41" s="10"/>
      <c r="T41" s="10"/>
      <c r="U41" s="10"/>
      <c r="V41" s="10"/>
    </row>
    <row r="42" spans="1:22" s="10" customFormat="1" x14ac:dyDescent="0.25">
      <c r="B42" s="23" t="s">
        <v>94</v>
      </c>
      <c r="C42" s="25">
        <f>K37</f>
        <v>550000</v>
      </c>
      <c r="E42" s="2"/>
      <c r="F42" s="2"/>
    </row>
    <row r="43" spans="1:22" s="10" customFormat="1" x14ac:dyDescent="0.25">
      <c r="B43" s="24" t="s">
        <v>99</v>
      </c>
      <c r="C43" s="26">
        <f>C41-C42</f>
        <v>7869187</v>
      </c>
      <c r="D43" s="16"/>
      <c r="E43" s="2"/>
      <c r="F43" s="2"/>
    </row>
    <row r="44" spans="1:22" x14ac:dyDescent="0.25">
      <c r="B44" s="27" t="s">
        <v>4</v>
      </c>
      <c r="C44" s="18">
        <f>C43*G10</f>
        <v>1967296.75</v>
      </c>
    </row>
    <row r="45" spans="1:22" x14ac:dyDescent="0.25">
      <c r="B45" s="27" t="s">
        <v>5</v>
      </c>
      <c r="C45" s="18">
        <f>C43*H10</f>
        <v>1967296.75</v>
      </c>
    </row>
    <row r="46" spans="1:22" x14ac:dyDescent="0.25">
      <c r="B46" s="27" t="s">
        <v>72</v>
      </c>
      <c r="C46" s="18">
        <f>C43*I10</f>
        <v>2360756.1</v>
      </c>
    </row>
    <row r="47" spans="1:22" x14ac:dyDescent="0.25">
      <c r="B47" s="27" t="s">
        <v>6</v>
      </c>
      <c r="C47" s="18">
        <f>C43*J10</f>
        <v>1573837.4000000001</v>
      </c>
    </row>
    <row r="48" spans="1:22" x14ac:dyDescent="0.25">
      <c r="B48" s="28" t="s">
        <v>75</v>
      </c>
      <c r="C48" s="29">
        <f>SUM(C44:C47)</f>
        <v>7869187</v>
      </c>
    </row>
    <row r="51" spans="2:2" x14ac:dyDescent="0.25">
      <c r="B51" s="7"/>
    </row>
  </sheetData>
  <sortState xmlns:xlrd2="http://schemas.microsoft.com/office/spreadsheetml/2017/richdata2" ref="A10:J21">
    <sortCondition ref="B10:B21"/>
  </sortState>
  <mergeCells count="10">
    <mergeCell ref="A37:E37"/>
    <mergeCell ref="A5:T5"/>
    <mergeCell ref="A3:T3"/>
    <mergeCell ref="A2:T2"/>
    <mergeCell ref="A9:T9"/>
    <mergeCell ref="A8:T8"/>
    <mergeCell ref="A7:T7"/>
    <mergeCell ref="A6:T6"/>
    <mergeCell ref="A4:T4"/>
    <mergeCell ref="S10:T10"/>
  </mergeCells>
  <phoneticPr fontId="18" type="noConversion"/>
  <printOptions horizontalCentered="1"/>
  <pageMargins left="0.31496062992125984" right="0.31496062992125984" top="0.74803149606299213" bottom="0.74803149606299213" header="0.31496062992125984" footer="0.31496062992125984"/>
  <pageSetup paperSize="14" scale="55" orientation="landscape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1"/>
  <sheetViews>
    <sheetView workbookViewId="0">
      <selection activeCell="K12" sqref="K12"/>
    </sheetView>
  </sheetViews>
  <sheetFormatPr baseColWidth="10" defaultRowHeight="15" x14ac:dyDescent="0.25"/>
  <cols>
    <col min="1" max="1" width="33.85546875" bestFit="1" customWidth="1"/>
    <col min="2" max="3" width="10.85546875" customWidth="1"/>
    <col min="4" max="4" width="14.5703125" customWidth="1"/>
    <col min="5" max="5" width="13.42578125" customWidth="1"/>
    <col min="6" max="6" width="13" customWidth="1"/>
    <col min="7" max="7" width="12.42578125" customWidth="1"/>
    <col min="8" max="8" width="14.28515625" customWidth="1"/>
    <col min="9" max="9" width="11.5703125" style="10" customWidth="1"/>
    <col min="10" max="11" width="15.7109375" customWidth="1"/>
    <col min="13" max="13" width="11.85546875" bestFit="1" customWidth="1"/>
  </cols>
  <sheetData>
    <row r="1" spans="1:13" x14ac:dyDescent="0.25">
      <c r="A1" s="11" t="s">
        <v>82</v>
      </c>
      <c r="B1" s="10" t="s">
        <v>83</v>
      </c>
      <c r="C1" s="10"/>
      <c r="D1" s="10"/>
      <c r="E1" s="10"/>
      <c r="F1" s="10"/>
      <c r="G1" s="10"/>
      <c r="H1" s="10"/>
    </row>
    <row r="2" spans="1:13" x14ac:dyDescent="0.25">
      <c r="A2" s="11" t="s">
        <v>84</v>
      </c>
      <c r="B2" s="10" t="s">
        <v>85</v>
      </c>
      <c r="C2" s="10"/>
      <c r="D2" s="10"/>
      <c r="E2" s="10"/>
      <c r="F2" s="10"/>
      <c r="G2" s="10"/>
      <c r="H2" s="10"/>
    </row>
    <row r="3" spans="1:13" s="10" customFormat="1" x14ac:dyDescent="0.25">
      <c r="A3" s="10" t="s">
        <v>154</v>
      </c>
      <c r="B3" s="10" t="s">
        <v>155</v>
      </c>
    </row>
    <row r="4" spans="1:13" x14ac:dyDescent="0.25">
      <c r="A4" s="10"/>
      <c r="B4" s="10"/>
      <c r="C4" s="10"/>
      <c r="D4" s="10"/>
      <c r="E4" s="10"/>
      <c r="F4" s="10"/>
      <c r="G4" s="10"/>
      <c r="H4" s="10"/>
    </row>
    <row r="5" spans="1:13" ht="36" x14ac:dyDescent="0.25">
      <c r="A5" s="64" t="s">
        <v>73</v>
      </c>
      <c r="B5" s="64" t="s">
        <v>101</v>
      </c>
      <c r="C5" s="65" t="s">
        <v>86</v>
      </c>
      <c r="D5" s="66" t="s">
        <v>87</v>
      </c>
      <c r="E5" s="66" t="s">
        <v>88</v>
      </c>
      <c r="F5" s="66" t="s">
        <v>89</v>
      </c>
      <c r="G5" s="66" t="s">
        <v>100</v>
      </c>
      <c r="H5" s="66" t="s">
        <v>102</v>
      </c>
      <c r="I5" s="66" t="s">
        <v>74</v>
      </c>
      <c r="J5" s="65" t="s">
        <v>92</v>
      </c>
      <c r="K5" s="65" t="s">
        <v>93</v>
      </c>
    </row>
    <row r="6" spans="1:13" x14ac:dyDescent="0.25">
      <c r="A6" s="12" t="s">
        <v>59</v>
      </c>
      <c r="B6" s="36" t="s">
        <v>41</v>
      </c>
      <c r="C6" s="34">
        <v>2892</v>
      </c>
      <c r="D6" s="34">
        <v>4547</v>
      </c>
      <c r="E6" s="34">
        <v>95</v>
      </c>
      <c r="F6" s="34">
        <v>109</v>
      </c>
      <c r="G6" s="34">
        <v>17</v>
      </c>
      <c r="H6" s="34">
        <f>C6+D6+F6+G6</f>
        <v>7565</v>
      </c>
      <c r="I6" s="34">
        <f>C6+D6+E6+F6+G6</f>
        <v>7660</v>
      </c>
      <c r="J6" s="12">
        <f>H6/I6</f>
        <v>0.98759791122715401</v>
      </c>
      <c r="K6" s="12">
        <f>J6/SUM($J$6:$J$19)</f>
        <v>7.4848661438394942E-2</v>
      </c>
      <c r="M6" s="10"/>
    </row>
    <row r="7" spans="1:13" x14ac:dyDescent="0.25">
      <c r="A7" s="12" t="s">
        <v>60</v>
      </c>
      <c r="B7" s="36" t="s">
        <v>11</v>
      </c>
      <c r="C7" s="34">
        <v>2941</v>
      </c>
      <c r="D7" s="34">
        <v>3694</v>
      </c>
      <c r="E7" s="34">
        <v>894</v>
      </c>
      <c r="F7" s="34">
        <v>10</v>
      </c>
      <c r="G7" s="34">
        <v>26</v>
      </c>
      <c r="H7" s="34">
        <f t="shared" ref="H7:H19" si="0">C7+D7+F7+G7</f>
        <v>6671</v>
      </c>
      <c r="I7" s="34">
        <f t="shared" ref="I7:I19" si="1">C7+D7+E7+F7+G7</f>
        <v>7565</v>
      </c>
      <c r="J7" s="12">
        <f t="shared" ref="J7:J19" si="2">H7/I7</f>
        <v>0.88182419035029747</v>
      </c>
      <c r="K7" s="12">
        <f t="shared" ref="K7:K19" si="3">J7/SUM($J$6:$J$19)</f>
        <v>6.683221938947069E-2</v>
      </c>
      <c r="M7" s="10"/>
    </row>
    <row r="8" spans="1:13" x14ac:dyDescent="0.25">
      <c r="A8" s="12" t="s">
        <v>61</v>
      </c>
      <c r="B8" s="36" t="s">
        <v>33</v>
      </c>
      <c r="C8" s="34">
        <v>2797</v>
      </c>
      <c r="D8" s="34">
        <v>3676</v>
      </c>
      <c r="E8" s="34">
        <v>210</v>
      </c>
      <c r="F8" s="34">
        <v>8</v>
      </c>
      <c r="G8" s="34">
        <v>347</v>
      </c>
      <c r="H8" s="34">
        <f t="shared" si="0"/>
        <v>6828</v>
      </c>
      <c r="I8" s="34">
        <f t="shared" si="1"/>
        <v>7038</v>
      </c>
      <c r="J8" s="12">
        <f t="shared" si="2"/>
        <v>0.97016197783461211</v>
      </c>
      <c r="K8" s="12">
        <f t="shared" si="3"/>
        <v>7.3527216485418934E-2</v>
      </c>
      <c r="M8" s="10"/>
    </row>
    <row r="9" spans="1:13" x14ac:dyDescent="0.25">
      <c r="A9" s="12" t="s">
        <v>90</v>
      </c>
      <c r="B9" s="36" t="s">
        <v>55</v>
      </c>
      <c r="C9" s="34">
        <v>149</v>
      </c>
      <c r="D9" s="34">
        <v>400</v>
      </c>
      <c r="E9" s="34">
        <v>2</v>
      </c>
      <c r="F9" s="34">
        <v>8</v>
      </c>
      <c r="G9" s="34">
        <v>0</v>
      </c>
      <c r="H9" s="34">
        <f t="shared" si="0"/>
        <v>557</v>
      </c>
      <c r="I9" s="34">
        <f t="shared" si="1"/>
        <v>559</v>
      </c>
      <c r="J9" s="12">
        <f t="shared" si="2"/>
        <v>0.99642218246869407</v>
      </c>
      <c r="K9" s="12">
        <f t="shared" si="3"/>
        <v>7.5517440587368534E-2</v>
      </c>
      <c r="M9" s="10"/>
    </row>
    <row r="10" spans="1:13" x14ac:dyDescent="0.25">
      <c r="A10" s="12" t="s">
        <v>62</v>
      </c>
      <c r="B10" s="36" t="s">
        <v>21</v>
      </c>
      <c r="C10" s="34">
        <v>3698</v>
      </c>
      <c r="D10" s="34">
        <v>6872</v>
      </c>
      <c r="E10" s="34">
        <v>676</v>
      </c>
      <c r="F10" s="34">
        <v>70</v>
      </c>
      <c r="G10" s="34">
        <v>137</v>
      </c>
      <c r="H10" s="34">
        <f t="shared" si="0"/>
        <v>10777</v>
      </c>
      <c r="I10" s="34">
        <f t="shared" si="1"/>
        <v>11453</v>
      </c>
      <c r="J10" s="12">
        <f t="shared" si="2"/>
        <v>0.94097616345062429</v>
      </c>
      <c r="K10" s="12">
        <f t="shared" si="3"/>
        <v>7.1315264521166058E-2</v>
      </c>
      <c r="M10" s="10"/>
    </row>
    <row r="11" spans="1:13" x14ac:dyDescent="0.25">
      <c r="A11" s="12" t="s">
        <v>63</v>
      </c>
      <c r="B11" s="36" t="s">
        <v>14</v>
      </c>
      <c r="C11" s="34">
        <v>1562</v>
      </c>
      <c r="D11" s="34">
        <v>5385</v>
      </c>
      <c r="E11" s="34">
        <v>587</v>
      </c>
      <c r="F11" s="34">
        <v>16</v>
      </c>
      <c r="G11" s="34">
        <v>318</v>
      </c>
      <c r="H11" s="34">
        <f t="shared" si="0"/>
        <v>7281</v>
      </c>
      <c r="I11" s="34">
        <f t="shared" si="1"/>
        <v>7868</v>
      </c>
      <c r="J11" s="12">
        <f t="shared" si="2"/>
        <v>0.92539400101677682</v>
      </c>
      <c r="K11" s="12">
        <f t="shared" si="3"/>
        <v>7.0134314270836023E-2</v>
      </c>
      <c r="M11" s="10"/>
    </row>
    <row r="12" spans="1:13" x14ac:dyDescent="0.25">
      <c r="A12" s="12" t="s">
        <v>64</v>
      </c>
      <c r="B12" s="36" t="s">
        <v>47</v>
      </c>
      <c r="C12" s="34">
        <v>4237</v>
      </c>
      <c r="D12" s="34">
        <v>3665</v>
      </c>
      <c r="E12" s="34">
        <v>131</v>
      </c>
      <c r="F12" s="34">
        <v>58</v>
      </c>
      <c r="G12" s="34">
        <v>3</v>
      </c>
      <c r="H12" s="34">
        <f t="shared" si="0"/>
        <v>7963</v>
      </c>
      <c r="I12" s="34">
        <f t="shared" si="1"/>
        <v>8094</v>
      </c>
      <c r="J12" s="12">
        <f t="shared" si="2"/>
        <v>0.98381517173214728</v>
      </c>
      <c r="K12" s="12">
        <f t="shared" si="3"/>
        <v>7.4561972914095012E-2</v>
      </c>
      <c r="M12" s="10"/>
    </row>
    <row r="13" spans="1:13" x14ac:dyDescent="0.25">
      <c r="A13" s="12" t="s">
        <v>65</v>
      </c>
      <c r="B13" s="36" t="s">
        <v>25</v>
      </c>
      <c r="C13" s="34">
        <v>1573</v>
      </c>
      <c r="D13" s="34">
        <v>1936</v>
      </c>
      <c r="E13" s="34">
        <v>322</v>
      </c>
      <c r="F13" s="34">
        <v>4</v>
      </c>
      <c r="G13" s="34">
        <v>1</v>
      </c>
      <c r="H13" s="34">
        <f t="shared" si="0"/>
        <v>3514</v>
      </c>
      <c r="I13" s="34">
        <f t="shared" si="1"/>
        <v>3836</v>
      </c>
      <c r="J13" s="12">
        <f t="shared" si="2"/>
        <v>0.91605839416058399</v>
      </c>
      <c r="K13" s="12">
        <f t="shared" si="3"/>
        <v>6.942678171233467E-2</v>
      </c>
      <c r="M13" s="10"/>
    </row>
    <row r="14" spans="1:13" x14ac:dyDescent="0.25">
      <c r="A14" s="12" t="s">
        <v>91</v>
      </c>
      <c r="B14" s="36" t="s">
        <v>51</v>
      </c>
      <c r="C14" s="34">
        <v>1629</v>
      </c>
      <c r="D14" s="34">
        <v>1661</v>
      </c>
      <c r="E14" s="34">
        <v>297</v>
      </c>
      <c r="F14" s="34">
        <v>289</v>
      </c>
      <c r="G14" s="34">
        <v>1</v>
      </c>
      <c r="H14" s="34">
        <f t="shared" si="0"/>
        <v>3580</v>
      </c>
      <c r="I14" s="34">
        <f t="shared" si="1"/>
        <v>3877</v>
      </c>
      <c r="J14" s="12">
        <f t="shared" si="2"/>
        <v>0.9233943770956925</v>
      </c>
      <c r="K14" s="12">
        <f t="shared" si="3"/>
        <v>6.9982765576603378E-2</v>
      </c>
      <c r="M14" s="10"/>
    </row>
    <row r="15" spans="1:13" x14ac:dyDescent="0.25">
      <c r="A15" s="12" t="s">
        <v>66</v>
      </c>
      <c r="B15" s="36" t="s">
        <v>45</v>
      </c>
      <c r="C15" s="34">
        <v>2109</v>
      </c>
      <c r="D15" s="34">
        <v>4469</v>
      </c>
      <c r="E15" s="34">
        <v>289</v>
      </c>
      <c r="F15" s="34">
        <v>187</v>
      </c>
      <c r="G15" s="34">
        <v>12</v>
      </c>
      <c r="H15" s="34">
        <f t="shared" si="0"/>
        <v>6777</v>
      </c>
      <c r="I15" s="34">
        <f t="shared" si="1"/>
        <v>7066</v>
      </c>
      <c r="J15" s="12">
        <f t="shared" si="2"/>
        <v>0.95909991508632886</v>
      </c>
      <c r="K15" s="12">
        <f t="shared" si="3"/>
        <v>7.2688838254720042E-2</v>
      </c>
      <c r="M15" s="10"/>
    </row>
    <row r="16" spans="1:13" x14ac:dyDescent="0.25">
      <c r="A16" s="12" t="s">
        <v>67</v>
      </c>
      <c r="B16" s="36" t="s">
        <v>29</v>
      </c>
      <c r="C16" s="34">
        <v>4131</v>
      </c>
      <c r="D16" s="34">
        <v>5963</v>
      </c>
      <c r="E16" s="34">
        <v>961</v>
      </c>
      <c r="F16" s="34">
        <v>221</v>
      </c>
      <c r="G16" s="34">
        <v>2</v>
      </c>
      <c r="H16" s="34">
        <f t="shared" si="0"/>
        <v>10317</v>
      </c>
      <c r="I16" s="34">
        <f t="shared" si="1"/>
        <v>11278</v>
      </c>
      <c r="J16" s="12">
        <f t="shared" si="2"/>
        <v>0.9147898563575102</v>
      </c>
      <c r="K16" s="12">
        <f t="shared" si="3"/>
        <v>6.9330641010268895E-2</v>
      </c>
      <c r="M16" s="10"/>
    </row>
    <row r="17" spans="1:13" x14ac:dyDescent="0.25">
      <c r="A17" s="12" t="s">
        <v>68</v>
      </c>
      <c r="B17" s="36" t="s">
        <v>37</v>
      </c>
      <c r="C17" s="34">
        <v>2586</v>
      </c>
      <c r="D17" s="34">
        <v>5934</v>
      </c>
      <c r="E17" s="34">
        <v>355</v>
      </c>
      <c r="F17" s="34">
        <v>11</v>
      </c>
      <c r="G17" s="34">
        <v>664</v>
      </c>
      <c r="H17" s="34">
        <f t="shared" si="0"/>
        <v>9195</v>
      </c>
      <c r="I17" s="34">
        <f t="shared" si="1"/>
        <v>9550</v>
      </c>
      <c r="J17" s="12">
        <f t="shared" si="2"/>
        <v>0.96282722513089003</v>
      </c>
      <c r="K17" s="12">
        <f t="shared" si="3"/>
        <v>7.2971325858662658E-2</v>
      </c>
      <c r="M17" s="10"/>
    </row>
    <row r="18" spans="1:13" x14ac:dyDescent="0.25">
      <c r="A18" s="12" t="s">
        <v>69</v>
      </c>
      <c r="B18" s="36" t="s">
        <v>8</v>
      </c>
      <c r="C18" s="34">
        <v>3026</v>
      </c>
      <c r="D18" s="34">
        <v>10112</v>
      </c>
      <c r="E18" s="34">
        <v>2066</v>
      </c>
      <c r="F18" s="34">
        <v>250</v>
      </c>
      <c r="G18" s="34">
        <v>18</v>
      </c>
      <c r="H18" s="34">
        <f t="shared" si="0"/>
        <v>13406</v>
      </c>
      <c r="I18" s="34">
        <f t="shared" si="1"/>
        <v>15472</v>
      </c>
      <c r="J18" s="12">
        <f t="shared" si="2"/>
        <v>0.86646845915201653</v>
      </c>
      <c r="K18" s="12">
        <f t="shared" si="3"/>
        <v>6.5668430045109902E-2</v>
      </c>
      <c r="M18" s="10"/>
    </row>
    <row r="19" spans="1:13" x14ac:dyDescent="0.25">
      <c r="A19" s="12" t="s">
        <v>70</v>
      </c>
      <c r="B19" s="12" t="s">
        <v>18</v>
      </c>
      <c r="C19" s="34">
        <v>3638</v>
      </c>
      <c r="D19" s="34">
        <v>6713</v>
      </c>
      <c r="E19" s="34">
        <v>397</v>
      </c>
      <c r="F19" s="34">
        <v>746</v>
      </c>
      <c r="G19" s="34">
        <v>103</v>
      </c>
      <c r="H19" s="34">
        <f t="shared" si="0"/>
        <v>11200</v>
      </c>
      <c r="I19" s="34">
        <f t="shared" si="1"/>
        <v>11597</v>
      </c>
      <c r="J19" s="12">
        <f t="shared" si="2"/>
        <v>0.96576700870914889</v>
      </c>
      <c r="K19" s="12">
        <f t="shared" si="3"/>
        <v>7.3194127935550246E-2</v>
      </c>
    </row>
    <row r="20" spans="1:13" x14ac:dyDescent="0.25">
      <c r="A20" s="32"/>
      <c r="B20" s="33" t="s">
        <v>103</v>
      </c>
      <c r="C20" s="35">
        <f>SUM(C6:C19)</f>
        <v>36968</v>
      </c>
      <c r="D20" s="35">
        <f t="shared" ref="D20:I20" si="4">SUM(D6:D19)</f>
        <v>65027</v>
      </c>
      <c r="E20" s="35">
        <f t="shared" si="4"/>
        <v>7282</v>
      </c>
      <c r="F20" s="35">
        <f t="shared" si="4"/>
        <v>1987</v>
      </c>
      <c r="G20" s="35">
        <f t="shared" si="4"/>
        <v>1649</v>
      </c>
      <c r="H20" s="35">
        <f t="shared" si="4"/>
        <v>105631</v>
      </c>
      <c r="I20" s="35">
        <f t="shared" si="4"/>
        <v>112913</v>
      </c>
      <c r="J20" s="37">
        <f>SUM(J6:J19)</f>
        <v>13.194596833772477</v>
      </c>
      <c r="K20" s="38">
        <f>SUM(K6:K19)</f>
        <v>1</v>
      </c>
    </row>
    <row r="21" spans="1:13" x14ac:dyDescent="0.25">
      <c r="H21" s="10"/>
      <c r="I21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7"/>
  <sheetViews>
    <sheetView workbookViewId="0">
      <selection activeCell="F11" sqref="F11"/>
    </sheetView>
  </sheetViews>
  <sheetFormatPr baseColWidth="10" defaultRowHeight="15" x14ac:dyDescent="0.25"/>
  <cols>
    <col min="2" max="3" width="16.7109375" bestFit="1" customWidth="1"/>
    <col min="4" max="4" width="15.140625" bestFit="1" customWidth="1"/>
    <col min="5" max="5" width="12.7109375" bestFit="1" customWidth="1"/>
  </cols>
  <sheetData>
    <row r="2" spans="1:9" x14ac:dyDescent="0.25">
      <c r="A2" s="63" t="s">
        <v>101</v>
      </c>
      <c r="B2" s="63" t="s">
        <v>0</v>
      </c>
      <c r="C2" s="63" t="s">
        <v>1</v>
      </c>
      <c r="D2" s="63" t="s">
        <v>2</v>
      </c>
      <c r="E2" s="63" t="s">
        <v>3</v>
      </c>
      <c r="F2" s="63" t="s">
        <v>6</v>
      </c>
      <c r="G2" s="63" t="s">
        <v>76</v>
      </c>
    </row>
    <row r="3" spans="1:9" x14ac:dyDescent="0.25">
      <c r="A3" s="12" t="s">
        <v>41</v>
      </c>
      <c r="B3" s="12" t="s">
        <v>42</v>
      </c>
      <c r="C3" s="12" t="s">
        <v>43</v>
      </c>
      <c r="D3" s="12" t="s">
        <v>7</v>
      </c>
      <c r="E3" s="13" t="s">
        <v>44</v>
      </c>
      <c r="F3" s="14">
        <v>1780.99</v>
      </c>
      <c r="G3" s="12">
        <f>F3/$F$17</f>
        <v>0.12823505524002626</v>
      </c>
    </row>
    <row r="4" spans="1:9" x14ac:dyDescent="0.25">
      <c r="A4" s="12" t="s">
        <v>11</v>
      </c>
      <c r="B4" s="12" t="s">
        <v>12</v>
      </c>
      <c r="C4" s="12" t="s">
        <v>13</v>
      </c>
      <c r="D4" s="12" t="s">
        <v>7</v>
      </c>
      <c r="E4" s="13" t="s">
        <v>13</v>
      </c>
      <c r="F4" s="14">
        <v>1368.17</v>
      </c>
      <c r="G4" s="12">
        <f t="shared" ref="G4:G16" si="0">F4/$F$17</f>
        <v>9.8511140167966554E-2</v>
      </c>
      <c r="H4" s="10"/>
      <c r="I4" s="10"/>
    </row>
    <row r="5" spans="1:9" x14ac:dyDescent="0.25">
      <c r="A5" s="12" t="s">
        <v>33</v>
      </c>
      <c r="B5" s="12" t="s">
        <v>34</v>
      </c>
      <c r="C5" s="12" t="s">
        <v>35</v>
      </c>
      <c r="D5" s="12" t="s">
        <v>7</v>
      </c>
      <c r="E5" s="13" t="s">
        <v>36</v>
      </c>
      <c r="F5" s="14">
        <v>803.72</v>
      </c>
      <c r="G5" s="12">
        <f t="shared" si="0"/>
        <v>5.7869543679365927E-2</v>
      </c>
      <c r="H5" s="10"/>
      <c r="I5" s="10"/>
    </row>
    <row r="6" spans="1:9" x14ac:dyDescent="0.25">
      <c r="A6" s="12" t="s">
        <v>21</v>
      </c>
      <c r="B6" s="12" t="s">
        <v>22</v>
      </c>
      <c r="C6" s="12" t="s">
        <v>23</v>
      </c>
      <c r="D6" s="12" t="s">
        <v>7</v>
      </c>
      <c r="E6" s="13" t="s">
        <v>24</v>
      </c>
      <c r="F6" s="14">
        <v>689.95</v>
      </c>
      <c r="G6" s="12">
        <f t="shared" si="0"/>
        <v>4.9677862516272486E-2</v>
      </c>
      <c r="H6" s="10"/>
      <c r="I6" s="10"/>
    </row>
    <row r="7" spans="1:9" x14ac:dyDescent="0.25">
      <c r="A7" s="12" t="s">
        <v>14</v>
      </c>
      <c r="B7" s="12" t="s">
        <v>15</v>
      </c>
      <c r="C7" s="12" t="s">
        <v>16</v>
      </c>
      <c r="D7" s="12" t="s">
        <v>7</v>
      </c>
      <c r="E7" s="13" t="s">
        <v>17</v>
      </c>
      <c r="F7" s="14">
        <v>470.33</v>
      </c>
      <c r="G7" s="12">
        <f t="shared" si="0"/>
        <v>3.3864756978445446E-2</v>
      </c>
      <c r="H7" s="10"/>
      <c r="I7" s="10"/>
    </row>
    <row r="8" spans="1:9" x14ac:dyDescent="0.25">
      <c r="A8" s="12" t="s">
        <v>47</v>
      </c>
      <c r="B8" s="12" t="s">
        <v>48</v>
      </c>
      <c r="C8" s="12" t="s">
        <v>49</v>
      </c>
      <c r="D8" s="12" t="s">
        <v>7</v>
      </c>
      <c r="E8" s="13" t="s">
        <v>50</v>
      </c>
      <c r="F8" s="14">
        <v>931.87</v>
      </c>
      <c r="G8" s="12">
        <f t="shared" si="0"/>
        <v>6.7096615324355152E-2</v>
      </c>
      <c r="H8" s="10"/>
      <c r="I8" s="10"/>
    </row>
    <row r="9" spans="1:9" x14ac:dyDescent="0.25">
      <c r="A9" s="12" t="s">
        <v>25</v>
      </c>
      <c r="B9" s="12" t="s">
        <v>26</v>
      </c>
      <c r="C9" s="12" t="s">
        <v>27</v>
      </c>
      <c r="D9" s="12" t="s">
        <v>7</v>
      </c>
      <c r="E9" s="13" t="s">
        <v>28</v>
      </c>
      <c r="F9" s="14">
        <v>3003.69</v>
      </c>
      <c r="G9" s="12">
        <f t="shared" si="0"/>
        <v>0.21627204704906514</v>
      </c>
      <c r="H9" s="10"/>
      <c r="I9" s="10"/>
    </row>
    <row r="10" spans="1:9" x14ac:dyDescent="0.25">
      <c r="A10" s="12" t="s">
        <v>45</v>
      </c>
      <c r="B10" s="12" t="s">
        <v>46</v>
      </c>
      <c r="C10" s="12" t="s">
        <v>10</v>
      </c>
      <c r="D10" s="12" t="s">
        <v>7</v>
      </c>
      <c r="E10" s="13" t="s">
        <v>10</v>
      </c>
      <c r="F10" s="14">
        <v>115.95</v>
      </c>
      <c r="G10" s="12">
        <f t="shared" si="0"/>
        <v>8.3486457841318844E-3</v>
      </c>
      <c r="H10" s="10"/>
      <c r="I10" s="10"/>
    </row>
    <row r="11" spans="1:9" x14ac:dyDescent="0.25">
      <c r="A11" s="12" t="s">
        <v>29</v>
      </c>
      <c r="B11" s="12" t="s">
        <v>30</v>
      </c>
      <c r="C11" s="12" t="s">
        <v>31</v>
      </c>
      <c r="D11" s="12" t="s">
        <v>7</v>
      </c>
      <c r="E11" s="13" t="s">
        <v>32</v>
      </c>
      <c r="F11" s="14">
        <v>256.86</v>
      </c>
      <c r="G11" s="12">
        <f t="shared" si="0"/>
        <v>1.8494464477034206E-2</v>
      </c>
      <c r="H11" s="10"/>
      <c r="I11" s="10"/>
    </row>
    <row r="12" spans="1:9" x14ac:dyDescent="0.25">
      <c r="A12" s="12" t="s">
        <v>37</v>
      </c>
      <c r="B12" s="12" t="s">
        <v>38</v>
      </c>
      <c r="C12" s="12" t="s">
        <v>39</v>
      </c>
      <c r="D12" s="12" t="s">
        <v>7</v>
      </c>
      <c r="E12" s="13" t="s">
        <v>40</v>
      </c>
      <c r="F12" s="14">
        <v>2059.04</v>
      </c>
      <c r="G12" s="12">
        <f t="shared" si="0"/>
        <v>0.14825524463440204</v>
      </c>
      <c r="H12" s="10"/>
      <c r="I12" s="10"/>
    </row>
    <row r="13" spans="1:9" x14ac:dyDescent="0.25">
      <c r="A13" s="12" t="s">
        <v>8</v>
      </c>
      <c r="B13" s="12" t="s">
        <v>9</v>
      </c>
      <c r="C13" s="12" t="s">
        <v>10</v>
      </c>
      <c r="D13" s="12" t="s">
        <v>7</v>
      </c>
      <c r="E13" s="13" t="s">
        <v>10</v>
      </c>
      <c r="F13" s="14">
        <v>115.95</v>
      </c>
      <c r="G13" s="12">
        <f t="shared" si="0"/>
        <v>8.3486457841318844E-3</v>
      </c>
      <c r="H13" s="10"/>
      <c r="I13" s="10"/>
    </row>
    <row r="14" spans="1:9" x14ac:dyDescent="0.25">
      <c r="A14" s="12" t="s">
        <v>18</v>
      </c>
      <c r="B14" s="12" t="s">
        <v>71</v>
      </c>
      <c r="C14" s="12" t="s">
        <v>19</v>
      </c>
      <c r="D14" s="12" t="s">
        <v>7</v>
      </c>
      <c r="E14" s="13" t="s">
        <v>20</v>
      </c>
      <c r="F14" s="14">
        <v>499.75</v>
      </c>
      <c r="G14" s="12">
        <f t="shared" si="0"/>
        <v>3.5983059341267006E-2</v>
      </c>
      <c r="H14" s="10"/>
      <c r="I14" s="10"/>
    </row>
    <row r="15" spans="1:9" x14ac:dyDescent="0.25">
      <c r="A15" s="12" t="s">
        <v>51</v>
      </c>
      <c r="B15" s="12" t="s">
        <v>52</v>
      </c>
      <c r="C15" s="13" t="s">
        <v>53</v>
      </c>
      <c r="D15" s="12" t="s">
        <v>7</v>
      </c>
      <c r="E15" s="13" t="s">
        <v>54</v>
      </c>
      <c r="F15" s="14">
        <v>83.73</v>
      </c>
      <c r="G15" s="12">
        <f t="shared" si="0"/>
        <v>6.0287374860315893E-3</v>
      </c>
      <c r="H15" s="10"/>
      <c r="I15" s="10"/>
    </row>
    <row r="16" spans="1:9" x14ac:dyDescent="0.25">
      <c r="A16" s="12" t="s">
        <v>55</v>
      </c>
      <c r="B16" s="12" t="s">
        <v>56</v>
      </c>
      <c r="C16" s="13" t="s">
        <v>57</v>
      </c>
      <c r="D16" s="12" t="s">
        <v>7</v>
      </c>
      <c r="E16" s="13" t="s">
        <v>58</v>
      </c>
      <c r="F16" s="14">
        <v>1708.48</v>
      </c>
      <c r="G16" s="12">
        <f t="shared" si="0"/>
        <v>0.12301418153750447</v>
      </c>
      <c r="H16" s="10"/>
      <c r="I16" s="10"/>
    </row>
    <row r="17" spans="6:7" x14ac:dyDescent="0.25">
      <c r="F17" s="15">
        <f>SUM(F3:F16)</f>
        <v>13888.48</v>
      </c>
      <c r="G17" s="8">
        <f>SUM(G3:G16)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E3AC-B133-48A1-940B-F4B1E8399696}">
  <dimension ref="A1:H16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2.7109375" style="50" bestFit="1" customWidth="1"/>
    <col min="2" max="2" width="44.7109375" style="50" bestFit="1" customWidth="1"/>
    <col min="3" max="3" width="9.28515625" style="50" customWidth="1"/>
    <col min="4" max="4" width="9.42578125" style="50" customWidth="1"/>
    <col min="5" max="5" width="23.5703125" style="50" bestFit="1" customWidth="1"/>
    <col min="6" max="6" width="10.5703125" style="50" customWidth="1"/>
    <col min="7" max="16384" width="11.42578125" style="50"/>
  </cols>
  <sheetData>
    <row r="1" spans="1:8" ht="15" x14ac:dyDescent="0.25">
      <c r="B1" s="51" t="s">
        <v>179</v>
      </c>
      <c r="C1" s="51"/>
    </row>
    <row r="2" spans="1:8" ht="15" x14ac:dyDescent="0.25">
      <c r="B2" s="51" t="s">
        <v>157</v>
      </c>
      <c r="C2" s="51"/>
    </row>
    <row r="3" spans="1:8" s="58" customFormat="1" ht="49.5" customHeight="1" x14ac:dyDescent="0.2">
      <c r="A3" s="57"/>
      <c r="B3" s="61" t="s">
        <v>158</v>
      </c>
      <c r="C3" s="61" t="s">
        <v>180</v>
      </c>
      <c r="D3" s="61" t="s">
        <v>159</v>
      </c>
      <c r="E3" s="62" t="s">
        <v>160</v>
      </c>
      <c r="F3" s="62" t="s">
        <v>181</v>
      </c>
    </row>
    <row r="4" spans="1:8" ht="15" x14ac:dyDescent="0.2">
      <c r="A4" s="52">
        <v>1</v>
      </c>
      <c r="B4" s="54" t="s">
        <v>161</v>
      </c>
      <c r="C4" s="54" t="s">
        <v>108</v>
      </c>
      <c r="D4" s="55" t="s">
        <v>178</v>
      </c>
      <c r="E4" s="54" t="s">
        <v>162</v>
      </c>
      <c r="F4" s="54" t="s">
        <v>41</v>
      </c>
    </row>
    <row r="5" spans="1:8" ht="15" x14ac:dyDescent="0.2">
      <c r="A5" s="52">
        <v>2</v>
      </c>
      <c r="B5" s="54" t="s">
        <v>125</v>
      </c>
      <c r="C5" s="54" t="s">
        <v>106</v>
      </c>
      <c r="D5" s="55" t="s">
        <v>178</v>
      </c>
      <c r="E5" s="54" t="s">
        <v>163</v>
      </c>
      <c r="F5" s="54" t="s">
        <v>21</v>
      </c>
    </row>
    <row r="6" spans="1:8" ht="15" x14ac:dyDescent="0.2">
      <c r="A6" s="52">
        <v>3</v>
      </c>
      <c r="B6" s="54" t="s">
        <v>126</v>
      </c>
      <c r="C6" s="54" t="s">
        <v>107</v>
      </c>
      <c r="D6" s="55" t="s">
        <v>178</v>
      </c>
      <c r="E6" s="54" t="s">
        <v>164</v>
      </c>
      <c r="F6" s="54" t="s">
        <v>14</v>
      </c>
    </row>
    <row r="7" spans="1:8" ht="15" x14ac:dyDescent="0.2">
      <c r="A7" s="52">
        <v>4</v>
      </c>
      <c r="B7" s="54" t="s">
        <v>127</v>
      </c>
      <c r="C7" s="54" t="s">
        <v>109</v>
      </c>
      <c r="D7" s="55" t="s">
        <v>178</v>
      </c>
      <c r="E7" s="54" t="s">
        <v>165</v>
      </c>
      <c r="F7" s="54" t="s">
        <v>47</v>
      </c>
    </row>
    <row r="8" spans="1:8" ht="15" x14ac:dyDescent="0.2">
      <c r="A8" s="52">
        <v>5</v>
      </c>
      <c r="B8" s="54" t="s">
        <v>128</v>
      </c>
      <c r="C8" s="54" t="s">
        <v>105</v>
      </c>
      <c r="D8" s="55" t="s">
        <v>178</v>
      </c>
      <c r="E8" s="54" t="s">
        <v>166</v>
      </c>
      <c r="F8" s="54" t="s">
        <v>29</v>
      </c>
    </row>
    <row r="9" spans="1:8" ht="15" x14ac:dyDescent="0.2">
      <c r="A9" s="52">
        <v>6</v>
      </c>
      <c r="B9" s="54" t="s">
        <v>110</v>
      </c>
      <c r="C9" s="54" t="s">
        <v>121</v>
      </c>
      <c r="D9" s="55" t="s">
        <v>178</v>
      </c>
      <c r="E9" s="54" t="s">
        <v>167</v>
      </c>
      <c r="F9" s="54" t="s">
        <v>11</v>
      </c>
    </row>
    <row r="10" spans="1:8" ht="15" x14ac:dyDescent="0.2">
      <c r="A10" s="52">
        <v>7</v>
      </c>
      <c r="B10" s="54" t="s">
        <v>112</v>
      </c>
      <c r="C10" s="54" t="s">
        <v>118</v>
      </c>
      <c r="D10" s="55" t="s">
        <v>178</v>
      </c>
      <c r="E10" s="54" t="s">
        <v>168</v>
      </c>
      <c r="F10" s="54" t="s">
        <v>169</v>
      </c>
    </row>
    <row r="11" spans="1:8" ht="15" x14ac:dyDescent="0.2">
      <c r="A11" s="52">
        <v>8</v>
      </c>
      <c r="B11" s="54" t="s">
        <v>170</v>
      </c>
      <c r="C11" s="54" t="s">
        <v>119</v>
      </c>
      <c r="D11" s="55" t="s">
        <v>178</v>
      </c>
      <c r="E11" s="54" t="s">
        <v>171</v>
      </c>
      <c r="F11" s="54" t="s">
        <v>25</v>
      </c>
    </row>
    <row r="12" spans="1:8" ht="15" x14ac:dyDescent="0.2">
      <c r="A12" s="52">
        <v>9</v>
      </c>
      <c r="B12" s="56" t="s">
        <v>172</v>
      </c>
      <c r="C12" s="54" t="s">
        <v>120</v>
      </c>
      <c r="D12" s="55" t="s">
        <v>178</v>
      </c>
      <c r="E12" s="56" t="s">
        <v>173</v>
      </c>
      <c r="F12" s="56" t="s">
        <v>45</v>
      </c>
    </row>
    <row r="13" spans="1:8" ht="15" x14ac:dyDescent="0.2">
      <c r="A13" s="52">
        <v>10</v>
      </c>
      <c r="B13" s="56" t="s">
        <v>129</v>
      </c>
      <c r="C13" s="54" t="s">
        <v>123</v>
      </c>
      <c r="D13" s="55" t="s">
        <v>178</v>
      </c>
      <c r="E13" s="56" t="s">
        <v>176</v>
      </c>
      <c r="F13" s="56" t="s">
        <v>37</v>
      </c>
    </row>
    <row r="14" spans="1:8" ht="15" x14ac:dyDescent="0.2">
      <c r="A14" s="52">
        <v>11</v>
      </c>
      <c r="B14" s="56" t="s">
        <v>124</v>
      </c>
      <c r="C14" s="54" t="s">
        <v>122</v>
      </c>
      <c r="D14" s="55" t="s">
        <v>178</v>
      </c>
      <c r="E14" s="56" t="s">
        <v>177</v>
      </c>
      <c r="F14" s="56" t="s">
        <v>33</v>
      </c>
    </row>
    <row r="15" spans="1:8" ht="15" x14ac:dyDescent="0.2">
      <c r="A15" s="52"/>
      <c r="B15" s="59" t="s">
        <v>156</v>
      </c>
      <c r="C15" s="59" t="s">
        <v>182</v>
      </c>
      <c r="D15" s="60" t="s">
        <v>178</v>
      </c>
      <c r="E15" s="59" t="s">
        <v>174</v>
      </c>
      <c r="F15" s="59" t="s">
        <v>175</v>
      </c>
    </row>
    <row r="16" spans="1:8" x14ac:dyDescent="0.2">
      <c r="A16" s="53"/>
      <c r="B16" s="53"/>
      <c r="C16" s="53"/>
      <c r="D16" s="53"/>
      <c r="E16" s="53"/>
      <c r="F16" s="53"/>
      <c r="G16" s="53"/>
      <c r="H16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Distribucion ESR</vt:lpstr>
      <vt:lpstr>Subvencionados U. Estatales</vt:lpstr>
      <vt:lpstr>KM RM</vt:lpstr>
      <vt:lpstr>Oferta Académica CFT Est.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Roxana Acuña Molina</cp:lastModifiedBy>
  <cp:lastPrinted>2022-03-25T14:33:24Z</cp:lastPrinted>
  <dcterms:created xsi:type="dcterms:W3CDTF">2017-03-28T16:09:36Z</dcterms:created>
  <dcterms:modified xsi:type="dcterms:W3CDTF">2022-03-25T14:33:51Z</dcterms:modified>
</cp:coreProperties>
</file>