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20/FF/"/>
    </mc:Choice>
  </mc:AlternateContent>
  <bookViews>
    <workbookView xWindow="0" yWindow="460" windowWidth="26840" windowHeight="17120"/>
  </bookViews>
  <sheets>
    <sheet name="FF 2020" sheetId="2" r:id="rId1"/>
    <sheet name="AFD 2019" sheetId="3" r:id="rId2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  <c r="G10" i="3"/>
  <c r="F11" i="3"/>
  <c r="F12" i="3"/>
  <c r="F13" i="3"/>
  <c r="F14" i="3"/>
  <c r="F15" i="3"/>
  <c r="F16" i="3"/>
  <c r="F17" i="3"/>
  <c r="F18" i="3"/>
  <c r="F10" i="3"/>
  <c r="G11" i="3"/>
  <c r="G12" i="3"/>
  <c r="G13" i="3"/>
  <c r="G14" i="3"/>
  <c r="G15" i="3"/>
  <c r="G16" i="3"/>
  <c r="G17" i="3"/>
  <c r="G18" i="3"/>
  <c r="F21" i="3"/>
  <c r="F19" i="3"/>
  <c r="E19" i="3"/>
  <c r="D19" i="3"/>
  <c r="C10" i="2"/>
  <c r="H5" i="3"/>
  <c r="G19" i="3"/>
  <c r="H13" i="3"/>
  <c r="H11" i="3"/>
  <c r="H15" i="3"/>
  <c r="H17" i="3"/>
  <c r="H18" i="3"/>
  <c r="H12" i="3"/>
  <c r="H10" i="3"/>
  <c r="H14" i="3"/>
  <c r="H16" i="3"/>
  <c r="C19" i="2"/>
  <c r="I12" i="3"/>
  <c r="J12" i="3"/>
  <c r="C14" i="2"/>
  <c r="I17" i="3"/>
  <c r="J17" i="3"/>
  <c r="C16" i="2"/>
  <c r="I15" i="3"/>
  <c r="J15" i="3"/>
  <c r="C15" i="2"/>
  <c r="I16" i="3"/>
  <c r="J16" i="3"/>
  <c r="I11" i="3"/>
  <c r="J11" i="3"/>
  <c r="C20" i="2"/>
  <c r="I14" i="3"/>
  <c r="J14" i="3"/>
  <c r="C17" i="2"/>
  <c r="C18" i="2"/>
  <c r="H19" i="3"/>
  <c r="I10" i="3"/>
  <c r="I18" i="3"/>
  <c r="J18" i="3"/>
  <c r="C21" i="2"/>
  <c r="I13" i="3"/>
  <c r="J13" i="3"/>
  <c r="I19" i="3"/>
  <c r="J10" i="3"/>
  <c r="J19" i="3"/>
  <c r="C22" i="2"/>
</calcChain>
</file>

<file path=xl/sharedStrings.xml><?xml version="1.0" encoding="utf-8"?>
<sst xmlns="http://schemas.openxmlformats.org/spreadsheetml/2006/main" count="71" uniqueCount="45">
  <si>
    <t>Total</t>
  </si>
  <si>
    <t>Instituciones</t>
  </si>
  <si>
    <t>AFD 5%</t>
  </si>
  <si>
    <t>AFD 95%</t>
  </si>
  <si>
    <t>AFD</t>
  </si>
  <si>
    <t>PUC</t>
  </si>
  <si>
    <t>P.U. Católica de Chile</t>
  </si>
  <si>
    <t>UCO</t>
  </si>
  <si>
    <t>U. de Concepción</t>
  </si>
  <si>
    <t>UCV</t>
  </si>
  <si>
    <t>P.U. Católica de Valparaíso</t>
  </si>
  <si>
    <t>FSM</t>
  </si>
  <si>
    <t>U. Téc. Federico Sta.Maria</t>
  </si>
  <si>
    <t>AUS</t>
  </si>
  <si>
    <t>U. Austral</t>
  </si>
  <si>
    <t>UCN</t>
  </si>
  <si>
    <t>U. Católica del Norte</t>
  </si>
  <si>
    <t>UCM</t>
  </si>
  <si>
    <t>U. Católica de Maule</t>
  </si>
  <si>
    <t>UCT</t>
  </si>
  <si>
    <t>U. Católica de Temuco</t>
  </si>
  <si>
    <t>USC</t>
  </si>
  <si>
    <t>U. C.de la Sant.Concepción</t>
  </si>
  <si>
    <t>CRUCH Priv.</t>
  </si>
  <si>
    <t>Promedio AFD 2017</t>
  </si>
  <si>
    <t>Bajo Promedio</t>
  </si>
  <si>
    <t>% Proporción bajo el Promedio</t>
  </si>
  <si>
    <t>Cod_IES</t>
  </si>
  <si>
    <t>IES</t>
  </si>
  <si>
    <t>U. Téc. Federico Sta. Maria</t>
  </si>
  <si>
    <t>El 95% y 5%</t>
  </si>
  <si>
    <t>Inverso AFD</t>
  </si>
  <si>
    <t>Corriente</t>
  </si>
  <si>
    <t>Capital</t>
  </si>
  <si>
    <t>(FORTALECIMIENTO UNIVERSIDADES ART1 1° DFL (ED.) N°4 DE 1981)</t>
  </si>
  <si>
    <t>FONDO DE FORTALECIMIENTO</t>
  </si>
  <si>
    <t>UNIVERSIDADES CRUCH PRIVADAS</t>
  </si>
  <si>
    <t>Total
FF 2020
M$</t>
  </si>
  <si>
    <t>Ley de Presupuesto 2020 (M$)</t>
  </si>
  <si>
    <t>APORTE FISCAL DIRECTO 2019</t>
  </si>
  <si>
    <t>Ley Presupuesto 2020</t>
  </si>
  <si>
    <t>Inverso AFD 2020</t>
  </si>
  <si>
    <t>Inverso AFD 2020
Sin decimales</t>
  </si>
  <si>
    <t>Santiago, 03 enero de 2020</t>
  </si>
  <si>
    <t>U. de Análisis 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</si>
</sst>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%"/>
    <numFmt numFmtId="167" formatCode="#,##0.0_);\(#,##0.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3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4"/>
    <xf numFmtId="0" fontId="6" fillId="0" borderId="0" xfId="4" applyFont="1"/>
    <xf numFmtId="0" fontId="2" fillId="0" borderId="0" xfId="4" applyAlignment="1">
      <alignment vertical="center"/>
    </xf>
    <xf numFmtId="166" fontId="0" fillId="0" borderId="0" xfId="5" applyNumberFormat="1" applyFont="1"/>
    <xf numFmtId="0" fontId="8" fillId="0" borderId="0" xfId="4" applyFont="1"/>
    <xf numFmtId="0" fontId="9" fillId="0" borderId="0" xfId="4" applyFont="1"/>
    <xf numFmtId="15" fontId="8" fillId="0" borderId="0" xfId="4" applyNumberFormat="1" applyFont="1"/>
    <xf numFmtId="0" fontId="12" fillId="0" borderId="0" xfId="4" applyFont="1"/>
    <xf numFmtId="0" fontId="5" fillId="0" borderId="0" xfId="3"/>
    <xf numFmtId="0" fontId="4" fillId="0" borderId="0" xfId="3" applyFont="1"/>
    <xf numFmtId="167" fontId="5" fillId="0" borderId="0" xfId="3" applyNumberFormat="1"/>
    <xf numFmtId="0" fontId="5" fillId="0" borderId="2" xfId="3" applyBorder="1"/>
    <xf numFmtId="3" fontId="10" fillId="0" borderId="1" xfId="6" applyNumberFormat="1" applyFont="1" applyBorder="1"/>
    <xf numFmtId="165" fontId="10" fillId="0" borderId="2" xfId="6" applyNumberFormat="1" applyFont="1" applyBorder="1"/>
    <xf numFmtId="165" fontId="10" fillId="0" borderId="0" xfId="6" applyNumberFormat="1" applyFont="1"/>
    <xf numFmtId="0" fontId="13" fillId="0" borderId="0" xfId="6" applyFont="1" applyAlignment="1">
      <alignment horizontal="center"/>
    </xf>
    <xf numFmtId="0" fontId="6" fillId="0" borderId="5" xfId="3" applyFont="1" applyBorder="1"/>
    <xf numFmtId="0" fontId="6" fillId="0" borderId="6" xfId="3" applyFont="1" applyBorder="1"/>
    <xf numFmtId="164" fontId="7" fillId="0" borderId="7" xfId="3" applyNumberFormat="1" applyFont="1" applyBorder="1" applyAlignment="1">
      <alignment horizontal="center"/>
    </xf>
    <xf numFmtId="3" fontId="6" fillId="0" borderId="2" xfId="4" applyNumberFormat="1" applyFont="1" applyBorder="1"/>
    <xf numFmtId="3" fontId="10" fillId="0" borderId="2" xfId="4" applyNumberFormat="1" applyFont="1" applyBorder="1" applyAlignment="1">
      <alignment vertical="center"/>
    </xf>
    <xf numFmtId="3" fontId="5" fillId="0" borderId="0" xfId="3" applyNumberFormat="1"/>
    <xf numFmtId="0" fontId="14" fillId="0" borderId="0" xfId="4" applyFont="1"/>
    <xf numFmtId="0" fontId="15" fillId="0" borderId="0" xfId="3" applyFont="1"/>
    <xf numFmtId="3" fontId="18" fillId="0" borderId="2" xfId="3" applyNumberFormat="1" applyFont="1" applyBorder="1"/>
    <xf numFmtId="10" fontId="18" fillId="0" borderId="2" xfId="7" applyNumberFormat="1" applyFont="1" applyBorder="1"/>
    <xf numFmtId="4" fontId="19" fillId="0" borderId="2" xfId="3" applyNumberFormat="1" applyFont="1" applyBorder="1"/>
    <xf numFmtId="0" fontId="18" fillId="0" borderId="2" xfId="3" applyFont="1" applyBorder="1"/>
    <xf numFmtId="165" fontId="20" fillId="0" borderId="2" xfId="3" applyNumberFormat="1" applyFont="1" applyBorder="1"/>
    <xf numFmtId="0" fontId="18" fillId="0" borderId="0" xfId="3" applyFont="1"/>
    <xf numFmtId="3" fontId="18" fillId="0" borderId="3" xfId="3" applyNumberFormat="1" applyFont="1" applyBorder="1"/>
    <xf numFmtId="9" fontId="18" fillId="0" borderId="2" xfId="1" applyFont="1" applyBorder="1"/>
    <xf numFmtId="4" fontId="20" fillId="0" borderId="2" xfId="3" applyNumberFormat="1" applyFont="1" applyBorder="1"/>
    <xf numFmtId="0" fontId="21" fillId="0" borderId="2" xfId="4" applyFont="1" applyBorder="1" applyAlignment="1">
      <alignment horizontal="center" vertical="center" wrapText="1"/>
    </xf>
    <xf numFmtId="0" fontId="22" fillId="0" borderId="2" xfId="4" applyFont="1" applyBorder="1"/>
    <xf numFmtId="165" fontId="22" fillId="0" borderId="2" xfId="4" applyNumberFormat="1" applyFont="1" applyBorder="1"/>
    <xf numFmtId="165" fontId="23" fillId="0" borderId="2" xfId="4" applyNumberFormat="1" applyFont="1" applyBorder="1"/>
    <xf numFmtId="0" fontId="16" fillId="0" borderId="1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8" fillId="0" borderId="0" xfId="4" applyFont="1"/>
    <xf numFmtId="0" fontId="21" fillId="0" borderId="2" xfId="4" applyFont="1" applyBorder="1" applyAlignment="1">
      <alignment horizontal="center"/>
    </xf>
    <xf numFmtId="0" fontId="11" fillId="0" borderId="2" xfId="4" applyFont="1" applyBorder="1" applyAlignment="1">
      <alignment horizontal="right" vertical="center"/>
    </xf>
    <xf numFmtId="0" fontId="8" fillId="0" borderId="2" xfId="4" applyFont="1" applyBorder="1" applyAlignment="1">
      <alignment horizontal="right" vertical="center"/>
    </xf>
    <xf numFmtId="0" fontId="17" fillId="0" borderId="2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</cellXfs>
  <cellStyles count="8">
    <cellStyle name="Millares 2 2" xfId="2"/>
    <cellStyle name="Normal" xfId="0" builtinId="0"/>
    <cellStyle name="Normal 2" xfId="4"/>
    <cellStyle name="Normal 2 2" xfId="6"/>
    <cellStyle name="Normal 2 2 2" xfId="3"/>
    <cellStyle name="Porcentaje" xfId="1" builtinId="5"/>
    <cellStyle name="Porcentaje 2" xfId="5"/>
    <cellStyle name="Porcentaje 3" xfId="7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314103</xdr:colOff>
      <xdr:row>9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200" y="0"/>
          <a:ext cx="1965103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F5" activeCellId="2" sqref="H20 A1:A1048576 F5"/>
    </sheetView>
  </sheetViews>
  <sheetFormatPr baseColWidth="10" defaultRowHeight="15" x14ac:dyDescent="0.2"/>
  <cols>
    <col min="1" max="1" width="31.5" style="1" bestFit="1" customWidth="1"/>
    <col min="2" max="2" width="7" style="1" customWidth="1"/>
    <col min="3" max="3" width="11.5" style="1" customWidth="1"/>
    <col min="4" max="4" width="2.6640625" style="1" customWidth="1"/>
    <col min="5" max="16384" width="10.83203125" style="1"/>
  </cols>
  <sheetData>
    <row r="2" spans="1:3" ht="17" x14ac:dyDescent="0.2">
      <c r="A2" s="8" t="s">
        <v>35</v>
      </c>
      <c r="C2" s="5"/>
    </row>
    <row r="3" spans="1:3" ht="17" x14ac:dyDescent="0.2">
      <c r="A3" s="8" t="s">
        <v>36</v>
      </c>
      <c r="C3" s="5"/>
    </row>
    <row r="4" spans="1:3" ht="17" x14ac:dyDescent="0.2">
      <c r="A4" s="23" t="s">
        <v>34</v>
      </c>
      <c r="C4" s="5"/>
    </row>
    <row r="5" spans="1:3" x14ac:dyDescent="0.2">
      <c r="A5" s="6" t="s">
        <v>44</v>
      </c>
      <c r="C5" s="5"/>
    </row>
    <row r="6" spans="1:3" x14ac:dyDescent="0.2">
      <c r="A6" s="40" t="s">
        <v>43</v>
      </c>
      <c r="C6" s="5"/>
    </row>
    <row r="7" spans="1:3" x14ac:dyDescent="0.2">
      <c r="A7" s="5"/>
      <c r="B7" s="5"/>
      <c r="C7" s="7"/>
    </row>
    <row r="8" spans="1:3" x14ac:dyDescent="0.2">
      <c r="A8" s="43" t="s">
        <v>32</v>
      </c>
      <c r="B8" s="43"/>
      <c r="C8" s="20">
        <v>750156</v>
      </c>
    </row>
    <row r="9" spans="1:3" x14ac:dyDescent="0.2">
      <c r="A9" s="43" t="s">
        <v>33</v>
      </c>
      <c r="B9" s="43"/>
      <c r="C9" s="20">
        <v>750156</v>
      </c>
    </row>
    <row r="10" spans="1:3" s="3" customFormat="1" ht="20.25" customHeight="1" x14ac:dyDescent="0.15">
      <c r="A10" s="42" t="s">
        <v>38</v>
      </c>
      <c r="B10" s="42"/>
      <c r="C10" s="21">
        <f>SUM(C8:C9)</f>
        <v>1500312</v>
      </c>
    </row>
    <row r="11" spans="1:3" ht="6.75" customHeight="1" x14ac:dyDescent="0.2">
      <c r="C11" s="2"/>
    </row>
    <row r="12" spans="1:3" ht="36" x14ac:dyDescent="0.2">
      <c r="A12" s="34" t="s">
        <v>28</v>
      </c>
      <c r="B12" s="34" t="s">
        <v>27</v>
      </c>
      <c r="C12" s="34" t="s">
        <v>37</v>
      </c>
    </row>
    <row r="13" spans="1:3" x14ac:dyDescent="0.2">
      <c r="A13" s="35" t="s">
        <v>22</v>
      </c>
      <c r="B13" s="35" t="s">
        <v>21</v>
      </c>
      <c r="C13" s="36">
        <f>ROUND(VLOOKUP($B13,'AFD 2019'!$A$10:$H$18,8,0)*$C$10,0)</f>
        <v>481038</v>
      </c>
    </row>
    <row r="14" spans="1:3" x14ac:dyDescent="0.2">
      <c r="A14" s="35" t="s">
        <v>20</v>
      </c>
      <c r="B14" s="35" t="s">
        <v>19</v>
      </c>
      <c r="C14" s="36">
        <f>ROUND(VLOOKUP($B14,'AFD 2019'!$A$10:$H$18,8,0)*$C$10,0)</f>
        <v>459048</v>
      </c>
    </row>
    <row r="15" spans="1:3" x14ac:dyDescent="0.2">
      <c r="A15" s="35" t="s">
        <v>18</v>
      </c>
      <c r="B15" s="35" t="s">
        <v>17</v>
      </c>
      <c r="C15" s="36">
        <f>ROUND(VLOOKUP($B15,'AFD 2019'!$A$10:$H$18,8,0)*$C$10,0)</f>
        <v>434340</v>
      </c>
    </row>
    <row r="16" spans="1:3" x14ac:dyDescent="0.2">
      <c r="A16" s="35" t="s">
        <v>16</v>
      </c>
      <c r="B16" s="35" t="s">
        <v>15</v>
      </c>
      <c r="C16" s="36">
        <f>ROUND(VLOOKUP($B16,'AFD 2019'!$A$10:$H$18,8,0)*$C$10,0)</f>
        <v>74524</v>
      </c>
    </row>
    <row r="17" spans="1:3" x14ac:dyDescent="0.2">
      <c r="A17" s="35" t="s">
        <v>14</v>
      </c>
      <c r="B17" s="35" t="s">
        <v>13</v>
      </c>
      <c r="C17" s="36">
        <f>ROUND(VLOOKUP($B17,'AFD 2019'!$A$10:$H$18,8,0)*$C$10,0)</f>
        <v>51362</v>
      </c>
    </row>
    <row r="18" spans="1:3" x14ac:dyDescent="0.2">
      <c r="A18" s="35" t="s">
        <v>6</v>
      </c>
      <c r="B18" s="35" t="s">
        <v>5</v>
      </c>
      <c r="C18" s="36">
        <f>ROUND(VLOOKUP($B18,'AFD 2019'!$A$10:$H$18,8,0)*$C$10,0)</f>
        <v>0</v>
      </c>
    </row>
    <row r="19" spans="1:3" x14ac:dyDescent="0.2">
      <c r="A19" s="35" t="s">
        <v>10</v>
      </c>
      <c r="B19" s="35" t="s">
        <v>9</v>
      </c>
      <c r="C19" s="36">
        <f>ROUND(VLOOKUP($B19,'AFD 2019'!$A$10:$H$18,8,0)*$C$10,0)</f>
        <v>0</v>
      </c>
    </row>
    <row r="20" spans="1:3" x14ac:dyDescent="0.2">
      <c r="A20" s="35" t="s">
        <v>8</v>
      </c>
      <c r="B20" s="35" t="s">
        <v>7</v>
      </c>
      <c r="C20" s="36">
        <f>ROUND(VLOOKUP($B20,'AFD 2019'!$A$10:$H$18,8,0)*$C$10,0)</f>
        <v>0</v>
      </c>
    </row>
    <row r="21" spans="1:3" x14ac:dyDescent="0.2">
      <c r="A21" s="35" t="s">
        <v>29</v>
      </c>
      <c r="B21" s="35" t="s">
        <v>11</v>
      </c>
      <c r="C21" s="36">
        <f>ROUND(VLOOKUP($B21,'AFD 2019'!$A$10:$H$18,8,0)*$C$10,0)</f>
        <v>0</v>
      </c>
    </row>
    <row r="22" spans="1:3" x14ac:dyDescent="0.2">
      <c r="A22" s="41" t="s">
        <v>0</v>
      </c>
      <c r="B22" s="41"/>
      <c r="C22" s="37">
        <f>SUM(C13:C21)</f>
        <v>1500312</v>
      </c>
    </row>
    <row r="23" spans="1:3" x14ac:dyDescent="0.2">
      <c r="C23" s="4"/>
    </row>
  </sheetData>
  <mergeCells count="4">
    <mergeCell ref="A22:B22"/>
    <mergeCell ref="A10:B10"/>
    <mergeCell ref="A8:B8"/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29" sqref="F29"/>
    </sheetView>
  </sheetViews>
  <sheetFormatPr baseColWidth="10" defaultRowHeight="13" x14ac:dyDescent="0.15"/>
  <cols>
    <col min="1" max="2" width="10.83203125" style="9"/>
    <col min="3" max="3" width="24.6640625" style="9" bestFit="1" customWidth="1"/>
    <col min="4" max="6" width="10.83203125" style="9"/>
    <col min="7" max="7" width="18.5" style="9" bestFit="1" customWidth="1"/>
    <col min="8" max="8" width="10.83203125" style="9"/>
    <col min="9" max="9" width="11.6640625" style="9" bestFit="1" customWidth="1"/>
    <col min="10" max="10" width="14.5" style="9" customWidth="1"/>
    <col min="11" max="16384" width="10.83203125" style="9"/>
  </cols>
  <sheetData>
    <row r="1" spans="1:12" x14ac:dyDescent="0.15">
      <c r="C1" s="10" t="s">
        <v>39</v>
      </c>
    </row>
    <row r="2" spans="1:12" x14ac:dyDescent="0.15">
      <c r="C2" s="10" t="s">
        <v>30</v>
      </c>
    </row>
    <row r="4" spans="1:12" ht="14" x14ac:dyDescent="0.2">
      <c r="G4" s="13" t="s">
        <v>40</v>
      </c>
    </row>
    <row r="5" spans="1:12" ht="14" x14ac:dyDescent="0.2">
      <c r="D5" s="11"/>
      <c r="G5" s="12" t="s">
        <v>31</v>
      </c>
      <c r="H5" s="14">
        <f>+'FF 2020'!C10</f>
        <v>1500312</v>
      </c>
    </row>
    <row r="6" spans="1:12" ht="14" x14ac:dyDescent="0.2">
      <c r="H6" s="15"/>
    </row>
    <row r="7" spans="1:12" ht="14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/>
      <c r="J7" s="16"/>
    </row>
    <row r="8" spans="1:12" ht="21" customHeight="1" x14ac:dyDescent="0.15">
      <c r="A8" s="24"/>
      <c r="B8" s="24"/>
      <c r="C8" s="38"/>
      <c r="D8" s="38"/>
      <c r="E8" s="38"/>
      <c r="F8" s="38" t="s">
        <v>0</v>
      </c>
      <c r="G8" s="45" t="s">
        <v>25</v>
      </c>
      <c r="H8" s="45" t="s">
        <v>26</v>
      </c>
      <c r="I8" s="44" t="s">
        <v>41</v>
      </c>
      <c r="J8" s="44" t="s">
        <v>42</v>
      </c>
    </row>
    <row r="9" spans="1:12" ht="22.5" customHeight="1" x14ac:dyDescent="0.15">
      <c r="A9" s="24"/>
      <c r="B9" s="24"/>
      <c r="C9" s="39" t="s">
        <v>1</v>
      </c>
      <c r="D9" s="39" t="s">
        <v>2</v>
      </c>
      <c r="E9" s="39" t="s">
        <v>3</v>
      </c>
      <c r="F9" s="39" t="s">
        <v>4</v>
      </c>
      <c r="G9" s="46"/>
      <c r="H9" s="45"/>
      <c r="I9" s="44"/>
      <c r="J9" s="44"/>
    </row>
    <row r="10" spans="1:12" x14ac:dyDescent="0.15">
      <c r="A10" s="28" t="s">
        <v>5</v>
      </c>
      <c r="B10" s="28" t="s">
        <v>23</v>
      </c>
      <c r="C10" s="28" t="s">
        <v>6</v>
      </c>
      <c r="D10" s="25">
        <v>1052838</v>
      </c>
      <c r="E10" s="25">
        <v>25764606</v>
      </c>
      <c r="F10" s="25">
        <f>D10+E10</f>
        <v>26817444</v>
      </c>
      <c r="G10" s="25">
        <f>IF(F10&gt;AVERAGE($F$10:$F$18),0,(AVERAGE($F$10:$F$18)-F10))</f>
        <v>0</v>
      </c>
      <c r="H10" s="26">
        <f>+G10/$G$19</f>
        <v>0</v>
      </c>
      <c r="I10" s="27">
        <f>H10*$H$5</f>
        <v>0</v>
      </c>
      <c r="J10" s="29">
        <f>ROUND(I10,0)</f>
        <v>0</v>
      </c>
      <c r="L10" s="22"/>
    </row>
    <row r="11" spans="1:12" x14ac:dyDescent="0.15">
      <c r="A11" s="28" t="s">
        <v>7</v>
      </c>
      <c r="B11" s="28" t="s">
        <v>23</v>
      </c>
      <c r="C11" s="28" t="s">
        <v>8</v>
      </c>
      <c r="D11" s="25">
        <v>666348</v>
      </c>
      <c r="E11" s="25">
        <v>15999475</v>
      </c>
      <c r="F11" s="25">
        <f t="shared" ref="F11:F18" si="0">D11+E11</f>
        <v>16665823</v>
      </c>
      <c r="G11" s="25">
        <f t="shared" ref="G11:G18" si="1">IF(F11&gt;AVERAGE($F$10:$F$18),0,(AVERAGE($F$10:$F$18)-F11))</f>
        <v>0</v>
      </c>
      <c r="H11" s="26">
        <f t="shared" ref="H11:H18" si="2">+G11/$G$19</f>
        <v>0</v>
      </c>
      <c r="I11" s="27">
        <f t="shared" ref="I11:I18" si="3">H11*$H$5</f>
        <v>0</v>
      </c>
      <c r="J11" s="29">
        <f t="shared" ref="J11:J18" si="4">ROUND(I11,0)</f>
        <v>0</v>
      </c>
      <c r="L11" s="22"/>
    </row>
    <row r="12" spans="1:12" x14ac:dyDescent="0.15">
      <c r="A12" s="28" t="s">
        <v>9</v>
      </c>
      <c r="B12" s="28" t="s">
        <v>23</v>
      </c>
      <c r="C12" s="28" t="s">
        <v>10</v>
      </c>
      <c r="D12" s="25">
        <v>1181585</v>
      </c>
      <c r="E12" s="25">
        <v>14018199</v>
      </c>
      <c r="F12" s="25">
        <f t="shared" si="0"/>
        <v>15199784</v>
      </c>
      <c r="G12" s="25">
        <f t="shared" si="1"/>
        <v>0</v>
      </c>
      <c r="H12" s="26">
        <f t="shared" si="2"/>
        <v>0</v>
      </c>
      <c r="I12" s="27">
        <f t="shared" si="3"/>
        <v>0</v>
      </c>
      <c r="J12" s="29">
        <f t="shared" si="4"/>
        <v>0</v>
      </c>
      <c r="L12" s="22"/>
    </row>
    <row r="13" spans="1:12" x14ac:dyDescent="0.15">
      <c r="A13" s="28" t="s">
        <v>11</v>
      </c>
      <c r="B13" s="28" t="s">
        <v>23</v>
      </c>
      <c r="C13" s="28" t="s">
        <v>12</v>
      </c>
      <c r="D13" s="25">
        <v>596639</v>
      </c>
      <c r="E13" s="25">
        <v>12427825</v>
      </c>
      <c r="F13" s="25">
        <f t="shared" si="0"/>
        <v>13024464</v>
      </c>
      <c r="G13" s="25">
        <f t="shared" si="1"/>
        <v>0</v>
      </c>
      <c r="H13" s="26">
        <f t="shared" si="2"/>
        <v>0</v>
      </c>
      <c r="I13" s="27">
        <f t="shared" si="3"/>
        <v>0</v>
      </c>
      <c r="J13" s="29">
        <f t="shared" si="4"/>
        <v>0</v>
      </c>
      <c r="L13" s="22"/>
    </row>
    <row r="14" spans="1:12" x14ac:dyDescent="0.15">
      <c r="A14" s="28" t="s">
        <v>13</v>
      </c>
      <c r="B14" s="28" t="s">
        <v>23</v>
      </c>
      <c r="C14" s="28" t="s">
        <v>14</v>
      </c>
      <c r="D14" s="25">
        <v>395774</v>
      </c>
      <c r="E14" s="25">
        <v>9466093</v>
      </c>
      <c r="F14" s="25">
        <f t="shared" si="0"/>
        <v>9861867</v>
      </c>
      <c r="G14" s="25">
        <f t="shared" si="1"/>
        <v>971376.77777777798</v>
      </c>
      <c r="H14" s="26">
        <f t="shared" si="2"/>
        <v>3.4234097947722385E-2</v>
      </c>
      <c r="I14" s="27">
        <f t="shared" si="3"/>
        <v>51361.827960143266</v>
      </c>
      <c r="J14" s="29">
        <f t="shared" si="4"/>
        <v>51362</v>
      </c>
      <c r="L14" s="22"/>
    </row>
    <row r="15" spans="1:12" x14ac:dyDescent="0.15">
      <c r="A15" s="28" t="s">
        <v>15</v>
      </c>
      <c r="B15" s="28" t="s">
        <v>23</v>
      </c>
      <c r="C15" s="28" t="s">
        <v>16</v>
      </c>
      <c r="D15" s="25">
        <v>218932</v>
      </c>
      <c r="E15" s="25">
        <v>9204888</v>
      </c>
      <c r="F15" s="25">
        <f t="shared" si="0"/>
        <v>9423820</v>
      </c>
      <c r="G15" s="25">
        <f t="shared" si="1"/>
        <v>1409423.777777778</v>
      </c>
      <c r="H15" s="26">
        <f t="shared" si="2"/>
        <v>4.9672128016767965E-2</v>
      </c>
      <c r="I15" s="27">
        <f t="shared" si="3"/>
        <v>74523.689729093181</v>
      </c>
      <c r="J15" s="29">
        <f t="shared" si="4"/>
        <v>74524</v>
      </c>
      <c r="L15" s="22"/>
    </row>
    <row r="16" spans="1:12" x14ac:dyDescent="0.15">
      <c r="A16" s="28" t="s">
        <v>17</v>
      </c>
      <c r="B16" s="28" t="s">
        <v>23</v>
      </c>
      <c r="C16" s="28" t="s">
        <v>18</v>
      </c>
      <c r="D16" s="25">
        <v>150265</v>
      </c>
      <c r="E16" s="25">
        <v>2468553</v>
      </c>
      <c r="F16" s="25">
        <f t="shared" si="0"/>
        <v>2618818</v>
      </c>
      <c r="G16" s="25">
        <f t="shared" si="1"/>
        <v>8214425.777777778</v>
      </c>
      <c r="H16" s="26">
        <f t="shared" si="2"/>
        <v>0.28949987594316706</v>
      </c>
      <c r="I16" s="27">
        <f t="shared" si="3"/>
        <v>434340.13787604484</v>
      </c>
      <c r="J16" s="29">
        <f t="shared" si="4"/>
        <v>434340</v>
      </c>
      <c r="L16" s="22"/>
    </row>
    <row r="17" spans="1:12" x14ac:dyDescent="0.15">
      <c r="A17" s="28" t="s">
        <v>19</v>
      </c>
      <c r="B17" s="28" t="s">
        <v>23</v>
      </c>
      <c r="C17" s="28" t="s">
        <v>20</v>
      </c>
      <c r="D17" s="25">
        <v>184949</v>
      </c>
      <c r="E17" s="25">
        <v>1966583</v>
      </c>
      <c r="F17" s="25">
        <f t="shared" si="0"/>
        <v>2151532</v>
      </c>
      <c r="G17" s="25">
        <f t="shared" si="1"/>
        <v>8681711.777777778</v>
      </c>
      <c r="H17" s="26">
        <f t="shared" si="2"/>
        <v>0.30596837206080746</v>
      </c>
      <c r="I17" s="27">
        <f t="shared" si="3"/>
        <v>459048.02022329415</v>
      </c>
      <c r="J17" s="29">
        <f t="shared" si="4"/>
        <v>459048</v>
      </c>
      <c r="L17" s="22"/>
    </row>
    <row r="18" spans="1:12" x14ac:dyDescent="0.15">
      <c r="A18" s="28" t="s">
        <v>21</v>
      </c>
      <c r="B18" s="28" t="s">
        <v>23</v>
      </c>
      <c r="C18" s="28" t="s">
        <v>22</v>
      </c>
      <c r="D18" s="25">
        <v>123742</v>
      </c>
      <c r="E18" s="25">
        <v>1611900</v>
      </c>
      <c r="F18" s="25">
        <f t="shared" si="0"/>
        <v>1735642</v>
      </c>
      <c r="G18" s="25">
        <f t="shared" si="1"/>
        <v>9097601.777777778</v>
      </c>
      <c r="H18" s="26">
        <f t="shared" si="2"/>
        <v>0.32062552603153521</v>
      </c>
      <c r="I18" s="27">
        <f t="shared" si="3"/>
        <v>481038.32421142468</v>
      </c>
      <c r="J18" s="29">
        <f t="shared" si="4"/>
        <v>481038</v>
      </c>
      <c r="L18" s="22"/>
    </row>
    <row r="19" spans="1:12" x14ac:dyDescent="0.15">
      <c r="A19" s="30"/>
      <c r="B19" s="30"/>
      <c r="C19" s="30"/>
      <c r="D19" s="31">
        <f>SUBTOTAL(9,D10:D18)</f>
        <v>4571072</v>
      </c>
      <c r="E19" s="31">
        <f>SUBTOTAL(9,E10:E18)</f>
        <v>92928122</v>
      </c>
      <c r="F19" s="31">
        <f>SUBTOTAL(9,F10:F18)</f>
        <v>97499194</v>
      </c>
      <c r="G19" s="31">
        <f>SUBTOTAL(9,G10:G18)</f>
        <v>28374539.888888888</v>
      </c>
      <c r="H19" s="32">
        <f t="shared" ref="H19:J19" si="5">SUBTOTAL(9,H10:H18)</f>
        <v>1</v>
      </c>
      <c r="I19" s="33">
        <f t="shared" si="5"/>
        <v>1500312</v>
      </c>
      <c r="J19" s="29">
        <f t="shared" si="5"/>
        <v>1500312</v>
      </c>
      <c r="L19" s="22"/>
    </row>
    <row r="21" spans="1:12" ht="14" x14ac:dyDescent="0.2">
      <c r="D21" s="17" t="s">
        <v>24</v>
      </c>
      <c r="E21" s="18">
        <v>9</v>
      </c>
      <c r="F21" s="19">
        <f>AVERAGE(F10:F18)</f>
        <v>10833243.777777778</v>
      </c>
    </row>
  </sheetData>
  <mergeCells count="4">
    <mergeCell ref="I8:I9"/>
    <mergeCell ref="J8:J9"/>
    <mergeCell ref="G8:G9"/>
    <mergeCell ref="H8:H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 2020</vt:lpstr>
      <vt:lpstr>AFD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Usuario de Microsoft Office</cp:lastModifiedBy>
  <cp:lastPrinted>2020-01-03T19:43:56Z</cp:lastPrinted>
  <dcterms:created xsi:type="dcterms:W3CDTF">2017-11-20T20:04:28Z</dcterms:created>
  <dcterms:modified xsi:type="dcterms:W3CDTF">2020-10-23T12:53:18Z</dcterms:modified>
</cp:coreProperties>
</file>