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UDAC 2008\FF PFE 2019\"/>
    </mc:Choice>
  </mc:AlternateContent>
  <xr:revisionPtr revIDLastSave="0" documentId="13_ncr:1_{72521FF1-F0E6-41A3-8445-06F0DBB8F018}" xr6:coauthVersionLast="40" xr6:coauthVersionMax="40" xr10:uidLastSave="{00000000-0000-0000-0000-000000000000}"/>
  <bookViews>
    <workbookView xWindow="-120" yWindow="-120" windowWidth="29040" windowHeight="15840" xr2:uid="{AD920EF7-B66A-40D5-9C1D-709F5F3F008A}"/>
  </bookViews>
  <sheets>
    <sheet name="FF 2019" sheetId="2" r:id="rId1"/>
    <sheet name="AFD 2018" sheetId="3" r:id="rId2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" i="3" l="1"/>
  <c r="G11" i="3"/>
  <c r="G12" i="3"/>
  <c r="G13" i="3"/>
  <c r="G14" i="3"/>
  <c r="G15" i="3"/>
  <c r="G16" i="3"/>
  <c r="G17" i="3"/>
  <c r="G18" i="3"/>
  <c r="G10" i="3"/>
  <c r="F21" i="3"/>
  <c r="F19" i="3"/>
  <c r="E19" i="3"/>
  <c r="D19" i="3"/>
  <c r="C9" i="2"/>
  <c r="G19" i="3" l="1"/>
  <c r="H13" i="3" l="1"/>
  <c r="H11" i="3"/>
  <c r="H15" i="3"/>
  <c r="H17" i="3"/>
  <c r="H18" i="3"/>
  <c r="H12" i="3"/>
  <c r="H10" i="3"/>
  <c r="H14" i="3"/>
  <c r="H16" i="3"/>
  <c r="C18" i="2" l="1"/>
  <c r="I12" i="3"/>
  <c r="J12" i="3" s="1"/>
  <c r="C13" i="2"/>
  <c r="I17" i="3"/>
  <c r="J17" i="3" s="1"/>
  <c r="C15" i="2"/>
  <c r="I15" i="3"/>
  <c r="J15" i="3" s="1"/>
  <c r="C14" i="2"/>
  <c r="I16" i="3"/>
  <c r="J16" i="3" s="1"/>
  <c r="I11" i="3"/>
  <c r="J11" i="3" s="1"/>
  <c r="C19" i="2"/>
  <c r="I14" i="3"/>
  <c r="J14" i="3" s="1"/>
  <c r="C16" i="2"/>
  <c r="C17" i="2"/>
  <c r="H19" i="3"/>
  <c r="I10" i="3"/>
  <c r="C12" i="2"/>
  <c r="I18" i="3"/>
  <c r="J18" i="3" s="1"/>
  <c r="C20" i="2"/>
  <c r="I13" i="3"/>
  <c r="J13" i="3" s="1"/>
  <c r="I19" i="3" l="1"/>
  <c r="J10" i="3"/>
  <c r="J19" i="3" s="1"/>
  <c r="C21" i="2" l="1"/>
</calcChain>
</file>

<file path=xl/sharedStrings.xml><?xml version="1.0" encoding="utf-8"?>
<sst xmlns="http://schemas.openxmlformats.org/spreadsheetml/2006/main" count="70" uniqueCount="44">
  <si>
    <t>Total</t>
  </si>
  <si>
    <t>Instituciones</t>
  </si>
  <si>
    <t>AFD 5%</t>
  </si>
  <si>
    <t>AFD 95%</t>
  </si>
  <si>
    <t>AFD</t>
  </si>
  <si>
    <t>PUC</t>
  </si>
  <si>
    <t>P.U. Católica de Chile</t>
  </si>
  <si>
    <t>UCO</t>
  </si>
  <si>
    <t>U. de Concepción</t>
  </si>
  <si>
    <t>UCV</t>
  </si>
  <si>
    <t>P.U. Católica de Valparaíso</t>
  </si>
  <si>
    <t>FSM</t>
  </si>
  <si>
    <t>U. Téc. Federico Sta.Maria</t>
  </si>
  <si>
    <t>AUS</t>
  </si>
  <si>
    <t>U. Austral</t>
  </si>
  <si>
    <t>UCN</t>
  </si>
  <si>
    <t>U. Católica del Norte</t>
  </si>
  <si>
    <t>UCM</t>
  </si>
  <si>
    <t>U. Católica de Maule</t>
  </si>
  <si>
    <t>UCT</t>
  </si>
  <si>
    <t>U. Católica de Temuco</t>
  </si>
  <si>
    <t>USC</t>
  </si>
  <si>
    <t>U. C.de la Sant.Concepción</t>
  </si>
  <si>
    <t>CRUCH Priv.</t>
  </si>
  <si>
    <t>Promedio AFD 2017</t>
  </si>
  <si>
    <t>Bajo Promedio</t>
  </si>
  <si>
    <t>% Proporción bajo el Promedio</t>
  </si>
  <si>
    <t>Cod_IES</t>
  </si>
  <si>
    <t>IES</t>
  </si>
  <si>
    <t>U. Téc. Federico Sta. Maria</t>
  </si>
  <si>
    <t>Total
FF 2018
M$</t>
  </si>
  <si>
    <t>APORTE FISCAL DIRECTO 2018</t>
  </si>
  <si>
    <t>El 95% y 5%</t>
  </si>
  <si>
    <t>Ley Presupuesto 2019</t>
  </si>
  <si>
    <t>Inverso AFD</t>
  </si>
  <si>
    <t>Ley de Presupuesto 2019 (M$)</t>
  </si>
  <si>
    <t>Corriente</t>
  </si>
  <si>
    <t>Capital</t>
  </si>
  <si>
    <t>Inverso AFD 2019</t>
  </si>
  <si>
    <t>Inverso AFD 2019
Sin decimales</t>
  </si>
  <si>
    <t>UdA-DFI, 19 febrero de 2019</t>
  </si>
  <si>
    <t>(FORTALECIMIENTO UNIVERSIDADES ART1 1° DFL (ED.) N°4 DE 1981)</t>
  </si>
  <si>
    <t>FONDO DE FORTALECIMIENTO</t>
  </si>
  <si>
    <t>UNIVERSIDADES CRUCH PRIVADAS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</si>
</sst>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_-* #,##0_-;\-* #,##0_-;_-* &quot;-&quot;??_-;_-@_-"/>
    <numFmt numFmtId="166" formatCode="#,##0.0"/>
    <numFmt numFmtId="167" formatCode="0.0%"/>
    <numFmt numFmtId="168" formatCode="#,##0.0_);\(#,##0.0\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0"/>
      <color theme="0" tint="-0.34998626667073579"/>
      <name val="Arial"/>
      <family val="2"/>
    </font>
    <font>
      <sz val="11"/>
      <color theme="0" tint="-0.34998626667073579"/>
      <name val="Calibri"/>
      <family val="2"/>
      <scheme val="minor"/>
    </font>
    <font>
      <sz val="1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9" fontId="3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4"/>
    <xf numFmtId="0" fontId="7" fillId="0" borderId="0" xfId="4" applyFont="1"/>
    <xf numFmtId="0" fontId="2" fillId="0" borderId="0" xfId="4" applyAlignment="1">
      <alignment vertical="center"/>
    </xf>
    <xf numFmtId="0" fontId="8" fillId="0" borderId="2" xfId="4" applyFont="1" applyBorder="1" applyAlignment="1">
      <alignment horizontal="center" vertical="center" wrapText="1"/>
    </xf>
    <xf numFmtId="0" fontId="2" fillId="0" borderId="2" xfId="4" applyBorder="1"/>
    <xf numFmtId="166" fontId="7" fillId="0" borderId="2" xfId="4" applyNumberFormat="1" applyFont="1" applyBorder="1"/>
    <xf numFmtId="167" fontId="0" fillId="0" borderId="0" xfId="5" applyNumberFormat="1" applyFont="1"/>
    <xf numFmtId="0" fontId="9" fillId="0" borderId="0" xfId="4" applyFont="1"/>
    <xf numFmtId="0" fontId="10" fillId="0" borderId="0" xfId="4" applyFont="1"/>
    <xf numFmtId="15" fontId="9" fillId="0" borderId="0" xfId="4" applyNumberFormat="1" applyFont="1"/>
    <xf numFmtId="166" fontId="12" fillId="0" borderId="2" xfId="4" applyNumberFormat="1" applyFont="1" applyBorder="1"/>
    <xf numFmtId="0" fontId="13" fillId="0" borderId="0" xfId="4" applyFont="1"/>
    <xf numFmtId="0" fontId="6" fillId="0" borderId="0" xfId="3"/>
    <xf numFmtId="0" fontId="5" fillId="0" borderId="0" xfId="3" applyFont="1"/>
    <xf numFmtId="168" fontId="6" fillId="0" borderId="0" xfId="3" applyNumberFormat="1"/>
    <xf numFmtId="0" fontId="5" fillId="0" borderId="1" xfId="3" applyFont="1" applyBorder="1"/>
    <xf numFmtId="0" fontId="5" fillId="0" borderId="1" xfId="3" applyFont="1" applyBorder="1" applyAlignment="1">
      <alignment horizontal="center"/>
    </xf>
    <xf numFmtId="3" fontId="6" fillId="0" borderId="3" xfId="3" applyNumberFormat="1" applyBorder="1"/>
    <xf numFmtId="0" fontId="6" fillId="0" borderId="2" xfId="3" applyBorder="1"/>
    <xf numFmtId="3" fontId="11" fillId="0" borderId="1" xfId="6" applyNumberFormat="1" applyFont="1" applyBorder="1"/>
    <xf numFmtId="166" fontId="11" fillId="0" borderId="2" xfId="6" applyNumberFormat="1" applyFont="1" applyBorder="1"/>
    <xf numFmtId="166" fontId="11" fillId="0" borderId="0" xfId="6" applyNumberFormat="1" applyFont="1"/>
    <xf numFmtId="0" fontId="14" fillId="0" borderId="0" xfId="6" applyFont="1" applyAlignment="1">
      <alignment horizontal="center"/>
    </xf>
    <xf numFmtId="10" fontId="10" fillId="0" borderId="2" xfId="7" applyNumberFormat="1" applyFont="1" applyBorder="1"/>
    <xf numFmtId="3" fontId="6" fillId="0" borderId="2" xfId="3" applyNumberFormat="1" applyBorder="1"/>
    <xf numFmtId="0" fontId="7" fillId="0" borderId="5" xfId="3" applyFont="1" applyBorder="1"/>
    <xf numFmtId="0" fontId="7" fillId="0" borderId="6" xfId="3" applyFont="1" applyBorder="1"/>
    <xf numFmtId="165" fontId="8" fillId="0" borderId="7" xfId="3" applyNumberFormat="1" applyFont="1" applyBorder="1" applyAlignment="1">
      <alignment horizontal="center"/>
    </xf>
    <xf numFmtId="3" fontId="7" fillId="0" borderId="2" xfId="4" applyNumberFormat="1" applyFont="1" applyBorder="1"/>
    <xf numFmtId="3" fontId="11" fillId="0" borderId="2" xfId="4" applyNumberFormat="1" applyFont="1" applyBorder="1" applyAlignment="1">
      <alignment vertical="center"/>
    </xf>
    <xf numFmtId="3" fontId="9" fillId="0" borderId="2" xfId="3" applyNumberFormat="1" applyFont="1" applyBorder="1"/>
    <xf numFmtId="9" fontId="6" fillId="0" borderId="2" xfId="1" applyFont="1" applyBorder="1"/>
    <xf numFmtId="0" fontId="5" fillId="0" borderId="4" xfId="3" applyFont="1" applyBorder="1" applyAlignment="1">
      <alignment horizontal="center"/>
    </xf>
    <xf numFmtId="166" fontId="15" fillId="0" borderId="2" xfId="3" applyNumberFormat="1" applyFont="1" applyBorder="1"/>
    <xf numFmtId="3" fontId="6" fillId="0" borderId="0" xfId="3" applyNumberFormat="1"/>
    <xf numFmtId="0" fontId="4" fillId="0" borderId="8" xfId="4" applyFont="1" applyBorder="1" applyAlignment="1">
      <alignment horizontal="center"/>
    </xf>
    <xf numFmtId="0" fontId="4" fillId="0" borderId="9" xfId="4" applyFont="1" applyBorder="1" applyAlignment="1">
      <alignment horizontal="center"/>
    </xf>
    <xf numFmtId="0" fontId="12" fillId="0" borderId="2" xfId="4" applyFont="1" applyBorder="1" applyAlignment="1">
      <alignment horizontal="right" vertical="center"/>
    </xf>
    <xf numFmtId="0" fontId="9" fillId="0" borderId="2" xfId="4" applyFont="1" applyBorder="1" applyAlignment="1">
      <alignment horizontal="right" vertical="center"/>
    </xf>
    <xf numFmtId="0" fontId="15" fillId="0" borderId="2" xfId="3" applyFont="1" applyBorder="1" applyAlignment="1">
      <alignment horizontal="center" vertical="center" wrapText="1"/>
    </xf>
    <xf numFmtId="0" fontId="5" fillId="0" borderId="2" xfId="3" applyFont="1" applyBorder="1" applyAlignment="1">
      <alignment horizontal="center" wrapText="1"/>
    </xf>
    <xf numFmtId="0" fontId="5" fillId="0" borderId="1" xfId="3" applyFont="1" applyBorder="1" applyAlignment="1">
      <alignment horizontal="center" wrapText="1"/>
    </xf>
    <xf numFmtId="4" fontId="16" fillId="0" borderId="2" xfId="3" applyNumberFormat="1" applyFont="1" applyBorder="1"/>
    <xf numFmtId="4" fontId="15" fillId="0" borderId="2" xfId="3" applyNumberFormat="1" applyFont="1" applyBorder="1"/>
    <xf numFmtId="0" fontId="17" fillId="0" borderId="0" xfId="4" applyFont="1"/>
  </cellXfs>
  <cellStyles count="8">
    <cellStyle name="Millares 2 2" xfId="2" xr:uid="{DB97F3DA-3B4E-4892-99C9-4CBF165055C4}"/>
    <cellStyle name="Normal" xfId="0" builtinId="0"/>
    <cellStyle name="Normal 2" xfId="4" xr:uid="{9A302FE1-85D2-4B4C-AAAF-97F8EDA000A3}"/>
    <cellStyle name="Normal 2 2" xfId="6" xr:uid="{01B303C9-35A4-46FD-ADD3-5B55467B7C47}"/>
    <cellStyle name="Normal 2 2 2" xfId="3" xr:uid="{4B8122CE-2821-4585-9E2B-0BB0AEDFF952}"/>
    <cellStyle name="Porcentaje" xfId="1" builtinId="5"/>
    <cellStyle name="Porcentaje 2" xfId="5" xr:uid="{0460BDE6-5B55-4F21-8692-0F55F90AE278}"/>
    <cellStyle name="Porcentaje 3" xfId="7" xr:uid="{2E914884-D8DF-4C66-A9F3-3AEBF19D6D3F}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C9151-FF9A-4554-B3F7-378FE4BBF0AF}">
  <dimension ref="A2:C22"/>
  <sheetViews>
    <sheetView tabSelected="1" zoomScaleNormal="100" workbookViewId="0">
      <selection activeCell="A23" sqref="A23"/>
    </sheetView>
  </sheetViews>
  <sheetFormatPr baseColWidth="10" defaultRowHeight="15" x14ac:dyDescent="0.25"/>
  <cols>
    <col min="1" max="1" width="31.5703125" style="1" bestFit="1" customWidth="1"/>
    <col min="2" max="2" width="7" style="1" customWidth="1"/>
    <col min="3" max="3" width="11.42578125" style="1" customWidth="1"/>
    <col min="4" max="4" width="2.7109375" style="1" customWidth="1"/>
    <col min="5" max="16384" width="11.42578125" style="1"/>
  </cols>
  <sheetData>
    <row r="2" spans="1:3" ht="17.25" x14ac:dyDescent="0.3">
      <c r="A2" s="12" t="s">
        <v>42</v>
      </c>
      <c r="C2" s="8"/>
    </row>
    <row r="3" spans="1:3" ht="17.25" x14ac:dyDescent="0.3">
      <c r="A3" s="12" t="s">
        <v>43</v>
      </c>
      <c r="C3" s="8"/>
    </row>
    <row r="4" spans="1:3" ht="17.25" x14ac:dyDescent="0.3">
      <c r="A4" s="45" t="s">
        <v>41</v>
      </c>
      <c r="C4" s="8"/>
    </row>
    <row r="5" spans="1:3" x14ac:dyDescent="0.25">
      <c r="A5" s="9" t="s">
        <v>40</v>
      </c>
      <c r="C5" s="8"/>
    </row>
    <row r="6" spans="1:3" x14ac:dyDescent="0.25">
      <c r="A6" s="8"/>
      <c r="B6" s="8"/>
      <c r="C6" s="10"/>
    </row>
    <row r="7" spans="1:3" x14ac:dyDescent="0.25">
      <c r="A7" s="39" t="s">
        <v>36</v>
      </c>
      <c r="B7" s="39"/>
      <c r="C7" s="29">
        <v>731146</v>
      </c>
    </row>
    <row r="8" spans="1:3" x14ac:dyDescent="0.25">
      <c r="A8" s="39" t="s">
        <v>37</v>
      </c>
      <c r="B8" s="39"/>
      <c r="C8" s="29">
        <v>731146</v>
      </c>
    </row>
    <row r="9" spans="1:3" s="3" customFormat="1" ht="20.25" customHeight="1" x14ac:dyDescent="0.2">
      <c r="A9" s="38" t="s">
        <v>35</v>
      </c>
      <c r="B9" s="38"/>
      <c r="C9" s="30">
        <f>SUM(C7:C8)</f>
        <v>1462292</v>
      </c>
    </row>
    <row r="10" spans="1:3" ht="6.75" customHeight="1" x14ac:dyDescent="0.25">
      <c r="C10" s="2"/>
    </row>
    <row r="11" spans="1:3" ht="38.25" x14ac:dyDescent="0.25">
      <c r="A11" s="4" t="s">
        <v>28</v>
      </c>
      <c r="B11" s="4" t="s">
        <v>27</v>
      </c>
      <c r="C11" s="4" t="s">
        <v>30</v>
      </c>
    </row>
    <row r="12" spans="1:3" x14ac:dyDescent="0.25">
      <c r="A12" s="5" t="s">
        <v>22</v>
      </c>
      <c r="B12" s="5" t="s">
        <v>21</v>
      </c>
      <c r="C12" s="6">
        <f>ROUND(VLOOKUP($B12,'AFD 2018'!$A$10:$H$18,8,0)*$C$9,0)</f>
        <v>473512</v>
      </c>
    </row>
    <row r="13" spans="1:3" x14ac:dyDescent="0.25">
      <c r="A13" s="5" t="s">
        <v>20</v>
      </c>
      <c r="B13" s="5" t="s">
        <v>19</v>
      </c>
      <c r="C13" s="6">
        <f>ROUND(VLOOKUP($B13,'AFD 2018'!$A$10:$H$18,8,0)*$C$9,0)</f>
        <v>454238</v>
      </c>
    </row>
    <row r="14" spans="1:3" x14ac:dyDescent="0.25">
      <c r="A14" s="5" t="s">
        <v>18</v>
      </c>
      <c r="B14" s="5" t="s">
        <v>17</v>
      </c>
      <c r="C14" s="6">
        <f>ROUND(VLOOKUP($B14,'AFD 2018'!$A$10:$H$18,8,0)*$C$9,0)</f>
        <v>426959</v>
      </c>
    </row>
    <row r="15" spans="1:3" x14ac:dyDescent="0.25">
      <c r="A15" s="5" t="s">
        <v>16</v>
      </c>
      <c r="B15" s="5" t="s">
        <v>15</v>
      </c>
      <c r="C15" s="6">
        <f>ROUND(VLOOKUP($B15,'AFD 2018'!$A$10:$H$18,8,0)*$C$9,0)</f>
        <v>60889</v>
      </c>
    </row>
    <row r="16" spans="1:3" x14ac:dyDescent="0.25">
      <c r="A16" s="5" t="s">
        <v>14</v>
      </c>
      <c r="B16" s="5" t="s">
        <v>13</v>
      </c>
      <c r="C16" s="6">
        <f>ROUND(VLOOKUP($B16,'AFD 2018'!$A$10:$H$18,8,0)*$C$9,0)</f>
        <v>46694</v>
      </c>
    </row>
    <row r="17" spans="1:3" x14ac:dyDescent="0.25">
      <c r="A17" s="5" t="s">
        <v>6</v>
      </c>
      <c r="B17" s="5" t="s">
        <v>5</v>
      </c>
      <c r="C17" s="6">
        <f>ROUND(VLOOKUP($B17,'AFD 2018'!$A$10:$H$18,8,0)*$C$9,0)</f>
        <v>0</v>
      </c>
    </row>
    <row r="18" spans="1:3" x14ac:dyDescent="0.25">
      <c r="A18" s="5" t="s">
        <v>10</v>
      </c>
      <c r="B18" s="5" t="s">
        <v>9</v>
      </c>
      <c r="C18" s="6">
        <f>ROUND(VLOOKUP($B18,'AFD 2018'!$A$10:$H$18,8,0)*$C$9,0)</f>
        <v>0</v>
      </c>
    </row>
    <row r="19" spans="1:3" x14ac:dyDescent="0.25">
      <c r="A19" s="5" t="s">
        <v>8</v>
      </c>
      <c r="B19" s="5" t="s">
        <v>7</v>
      </c>
      <c r="C19" s="6">
        <f>ROUND(VLOOKUP($B19,'AFD 2018'!$A$10:$H$18,8,0)*$C$9,0)</f>
        <v>0</v>
      </c>
    </row>
    <row r="20" spans="1:3" x14ac:dyDescent="0.25">
      <c r="A20" s="5" t="s">
        <v>29</v>
      </c>
      <c r="B20" s="5" t="s">
        <v>11</v>
      </c>
      <c r="C20" s="6">
        <f>ROUND(VLOOKUP($B20,'AFD 2018'!$A$10:$H$18,8,0)*$C$9,0)</f>
        <v>0</v>
      </c>
    </row>
    <row r="21" spans="1:3" x14ac:dyDescent="0.25">
      <c r="A21" s="36" t="s">
        <v>0</v>
      </c>
      <c r="B21" s="37"/>
      <c r="C21" s="11">
        <f>SUM(C12:C20)</f>
        <v>1462292</v>
      </c>
    </row>
    <row r="22" spans="1:3" x14ac:dyDescent="0.25">
      <c r="C22" s="7"/>
    </row>
  </sheetData>
  <mergeCells count="4">
    <mergeCell ref="A21:B21"/>
    <mergeCell ref="A9:B9"/>
    <mergeCell ref="A7:B7"/>
    <mergeCell ref="A8:B8"/>
  </mergeCells>
  <printOptions horizontalCentered="1"/>
  <pageMargins left="0.70866141732283472" right="0.70866141732283472" top="0.74803149606299213" bottom="0.74803149606299213" header="0.31496062992125984" footer="0.31496062992125984"/>
  <pageSetup paperSize="14" scale="9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10CE4-229D-481B-B13E-1F62ED505E6F}">
  <dimension ref="A1:L21"/>
  <sheetViews>
    <sheetView workbookViewId="0">
      <selection activeCell="N12" sqref="N12"/>
    </sheetView>
  </sheetViews>
  <sheetFormatPr baseColWidth="10" defaultRowHeight="12.75" x14ac:dyDescent="0.2"/>
  <cols>
    <col min="1" max="2" width="11.42578125" style="13"/>
    <col min="3" max="3" width="24.7109375" style="13" bestFit="1" customWidth="1"/>
    <col min="4" max="6" width="11.42578125" style="13"/>
    <col min="7" max="7" width="18.5703125" style="13" bestFit="1" customWidth="1"/>
    <col min="8" max="8" width="11.42578125" style="13"/>
    <col min="9" max="9" width="11.7109375" style="13" bestFit="1" customWidth="1"/>
    <col min="10" max="10" width="14.42578125" style="13" customWidth="1"/>
    <col min="11" max="16384" width="11.42578125" style="13"/>
  </cols>
  <sheetData>
    <row r="1" spans="1:12" x14ac:dyDescent="0.2">
      <c r="C1" s="14" t="s">
        <v>31</v>
      </c>
    </row>
    <row r="2" spans="1:12" x14ac:dyDescent="0.2">
      <c r="C2" s="14" t="s">
        <v>32</v>
      </c>
    </row>
    <row r="4" spans="1:12" x14ac:dyDescent="0.2">
      <c r="G4" s="20" t="s">
        <v>33</v>
      </c>
    </row>
    <row r="5" spans="1:12" x14ac:dyDescent="0.2">
      <c r="D5" s="15"/>
      <c r="G5" s="19" t="s">
        <v>34</v>
      </c>
      <c r="H5" s="21">
        <f>+'FF 2019'!C9</f>
        <v>1462292</v>
      </c>
    </row>
    <row r="6" spans="1:12" x14ac:dyDescent="0.2">
      <c r="H6" s="22"/>
    </row>
    <row r="7" spans="1:12" x14ac:dyDescent="0.2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/>
      <c r="J7" s="23"/>
    </row>
    <row r="8" spans="1:12" x14ac:dyDescent="0.2">
      <c r="C8" s="16"/>
      <c r="D8" s="17"/>
      <c r="E8" s="17"/>
      <c r="F8" s="17" t="s">
        <v>0</v>
      </c>
      <c r="G8" s="41" t="s">
        <v>25</v>
      </c>
      <c r="H8" s="41" t="s">
        <v>26</v>
      </c>
      <c r="I8" s="40" t="s">
        <v>38</v>
      </c>
      <c r="J8" s="40" t="s">
        <v>39</v>
      </c>
    </row>
    <row r="9" spans="1:12" ht="12.75" customHeight="1" x14ac:dyDescent="0.2">
      <c r="C9" s="33" t="s">
        <v>1</v>
      </c>
      <c r="D9" s="33" t="s">
        <v>2</v>
      </c>
      <c r="E9" s="33" t="s">
        <v>3</v>
      </c>
      <c r="F9" s="33" t="s">
        <v>4</v>
      </c>
      <c r="G9" s="42"/>
      <c r="H9" s="41"/>
      <c r="I9" s="40"/>
      <c r="J9" s="40"/>
    </row>
    <row r="10" spans="1:12" ht="15" x14ac:dyDescent="0.25">
      <c r="A10" s="19" t="s">
        <v>5</v>
      </c>
      <c r="B10" s="19" t="s">
        <v>23</v>
      </c>
      <c r="C10" s="19" t="s">
        <v>6</v>
      </c>
      <c r="D10" s="25">
        <v>1025067</v>
      </c>
      <c r="E10" s="25">
        <v>25434595</v>
      </c>
      <c r="F10" s="25">
        <v>26459662</v>
      </c>
      <c r="G10" s="31">
        <f>IF(F10&gt;AVERAGE($F$10:$F$18),0,(AVERAGE($F$10:$F$18)-F10))</f>
        <v>0</v>
      </c>
      <c r="H10" s="24">
        <f>+G10/$G$19</f>
        <v>0</v>
      </c>
      <c r="I10" s="43">
        <f>H10*$H$5</f>
        <v>0</v>
      </c>
      <c r="J10" s="34">
        <f>ROUND(I10,0)</f>
        <v>0</v>
      </c>
      <c r="L10" s="35"/>
    </row>
    <row r="11" spans="1:12" ht="15" x14ac:dyDescent="0.25">
      <c r="A11" s="19" t="s">
        <v>7</v>
      </c>
      <c r="B11" s="19" t="s">
        <v>23</v>
      </c>
      <c r="C11" s="19" t="s">
        <v>8</v>
      </c>
      <c r="D11" s="25">
        <v>748010</v>
      </c>
      <c r="E11" s="25">
        <v>15683086</v>
      </c>
      <c r="F11" s="25">
        <v>16431096</v>
      </c>
      <c r="G11" s="31">
        <f t="shared" ref="G11:G18" si="0">IF(F11&gt;AVERAGE($F$10:$F$18),0,(AVERAGE($F$10:$F$18)-F11))</f>
        <v>0</v>
      </c>
      <c r="H11" s="24">
        <f t="shared" ref="H11:H18" si="1">+G11/$G$19</f>
        <v>0</v>
      </c>
      <c r="I11" s="43">
        <f t="shared" ref="I11:I18" si="2">H11*$H$5</f>
        <v>0</v>
      </c>
      <c r="J11" s="34">
        <f t="shared" ref="J11:J18" si="3">ROUND(I11,0)</f>
        <v>0</v>
      </c>
      <c r="L11" s="35"/>
    </row>
    <row r="12" spans="1:12" ht="15" x14ac:dyDescent="0.25">
      <c r="A12" s="19" t="s">
        <v>9</v>
      </c>
      <c r="B12" s="19" t="s">
        <v>23</v>
      </c>
      <c r="C12" s="19" t="s">
        <v>10</v>
      </c>
      <c r="D12" s="25">
        <v>1155812</v>
      </c>
      <c r="E12" s="25">
        <v>13240558</v>
      </c>
      <c r="F12" s="25">
        <v>14396370</v>
      </c>
      <c r="G12" s="31">
        <f t="shared" si="0"/>
        <v>0</v>
      </c>
      <c r="H12" s="24">
        <f t="shared" si="1"/>
        <v>0</v>
      </c>
      <c r="I12" s="43">
        <f t="shared" si="2"/>
        <v>0</v>
      </c>
      <c r="J12" s="34">
        <f t="shared" si="3"/>
        <v>0</v>
      </c>
      <c r="L12" s="35"/>
    </row>
    <row r="13" spans="1:12" ht="15" x14ac:dyDescent="0.25">
      <c r="A13" s="19" t="s">
        <v>11</v>
      </c>
      <c r="B13" s="19" t="s">
        <v>23</v>
      </c>
      <c r="C13" s="19" t="s">
        <v>12</v>
      </c>
      <c r="D13" s="25">
        <v>614754</v>
      </c>
      <c r="E13" s="25">
        <v>12148338</v>
      </c>
      <c r="F13" s="25">
        <v>12763092</v>
      </c>
      <c r="G13" s="31">
        <f t="shared" si="0"/>
        <v>0</v>
      </c>
      <c r="H13" s="24">
        <f t="shared" si="1"/>
        <v>0</v>
      </c>
      <c r="I13" s="43">
        <f t="shared" si="2"/>
        <v>0</v>
      </c>
      <c r="J13" s="34">
        <f t="shared" si="3"/>
        <v>0</v>
      </c>
      <c r="L13" s="35"/>
    </row>
    <row r="14" spans="1:12" ht="15" x14ac:dyDescent="0.25">
      <c r="A14" s="19" t="s">
        <v>13</v>
      </c>
      <c r="B14" s="19" t="s">
        <v>23</v>
      </c>
      <c r="C14" s="19" t="s">
        <v>14</v>
      </c>
      <c r="D14" s="25">
        <v>362052</v>
      </c>
      <c r="E14" s="25">
        <v>9359409</v>
      </c>
      <c r="F14" s="25">
        <v>9721461</v>
      </c>
      <c r="G14" s="31">
        <f t="shared" si="0"/>
        <v>882434.55555555597</v>
      </c>
      <c r="H14" s="24">
        <f t="shared" si="1"/>
        <v>3.1932191861952328E-2</v>
      </c>
      <c r="I14" s="43">
        <f t="shared" si="2"/>
        <v>46694.188702197993</v>
      </c>
      <c r="J14" s="34">
        <f t="shared" si="3"/>
        <v>46694</v>
      </c>
      <c r="L14" s="35"/>
    </row>
    <row r="15" spans="1:12" ht="15" x14ac:dyDescent="0.25">
      <c r="A15" s="19" t="s">
        <v>15</v>
      </c>
      <c r="B15" s="19" t="s">
        <v>23</v>
      </c>
      <c r="C15" s="19" t="s">
        <v>16</v>
      </c>
      <c r="D15" s="25">
        <v>237356</v>
      </c>
      <c r="E15" s="25">
        <v>9215854</v>
      </c>
      <c r="F15" s="25">
        <v>9453210</v>
      </c>
      <c r="G15" s="31">
        <f t="shared" si="0"/>
        <v>1150685.555555556</v>
      </c>
      <c r="H15" s="24">
        <f t="shared" si="1"/>
        <v>4.1639248714194201E-2</v>
      </c>
      <c r="I15" s="43">
        <f t="shared" si="2"/>
        <v>60888.740280776467</v>
      </c>
      <c r="J15" s="34">
        <f t="shared" si="3"/>
        <v>60889</v>
      </c>
      <c r="L15" s="35"/>
    </row>
    <row r="16" spans="1:12" ht="15" x14ac:dyDescent="0.25">
      <c r="A16" s="19" t="s">
        <v>17</v>
      </c>
      <c r="B16" s="19" t="s">
        <v>23</v>
      </c>
      <c r="C16" s="19" t="s">
        <v>18</v>
      </c>
      <c r="D16" s="25">
        <v>162712</v>
      </c>
      <c r="E16" s="25">
        <v>2372436</v>
      </c>
      <c r="F16" s="25">
        <v>2535148</v>
      </c>
      <c r="G16" s="31">
        <f t="shared" si="0"/>
        <v>8068747.555555556</v>
      </c>
      <c r="H16" s="24">
        <f t="shared" si="1"/>
        <v>0.29197949401182266</v>
      </c>
      <c r="I16" s="43">
        <f t="shared" si="2"/>
        <v>426959.27825753618</v>
      </c>
      <c r="J16" s="34">
        <f t="shared" si="3"/>
        <v>426959</v>
      </c>
      <c r="L16" s="35"/>
    </row>
    <row r="17" spans="1:12" ht="15" x14ac:dyDescent="0.25">
      <c r="A17" s="19" t="s">
        <v>19</v>
      </c>
      <c r="B17" s="19" t="s">
        <v>23</v>
      </c>
      <c r="C17" s="19" t="s">
        <v>20</v>
      </c>
      <c r="D17" s="25">
        <v>167667</v>
      </c>
      <c r="E17" s="25">
        <v>1851969</v>
      </c>
      <c r="F17" s="25">
        <v>2019636</v>
      </c>
      <c r="G17" s="31">
        <f t="shared" si="0"/>
        <v>8584259.555555556</v>
      </c>
      <c r="H17" s="24">
        <f t="shared" si="1"/>
        <v>0.31063405370409936</v>
      </c>
      <c r="I17" s="43">
        <f t="shared" si="2"/>
        <v>454237.69165907486</v>
      </c>
      <c r="J17" s="34">
        <f t="shared" si="3"/>
        <v>454238</v>
      </c>
      <c r="L17" s="35"/>
    </row>
    <row r="18" spans="1:12" ht="15" x14ac:dyDescent="0.25">
      <c r="A18" s="19" t="s">
        <v>21</v>
      </c>
      <c r="B18" s="19" t="s">
        <v>23</v>
      </c>
      <c r="C18" s="19" t="s">
        <v>22</v>
      </c>
      <c r="D18" s="25">
        <v>104634</v>
      </c>
      <c r="E18" s="25">
        <v>1550751</v>
      </c>
      <c r="F18" s="25">
        <v>1655385</v>
      </c>
      <c r="G18" s="31">
        <f t="shared" si="0"/>
        <v>8948510.555555556</v>
      </c>
      <c r="H18" s="24">
        <f t="shared" si="1"/>
        <v>0.32381501170793142</v>
      </c>
      <c r="I18" s="43">
        <f t="shared" si="2"/>
        <v>473512.10110041447</v>
      </c>
      <c r="J18" s="34">
        <f t="shared" si="3"/>
        <v>473512</v>
      </c>
      <c r="L18" s="35"/>
    </row>
    <row r="19" spans="1:12" x14ac:dyDescent="0.2">
      <c r="D19" s="18">
        <f>SUBTOTAL(9,D10:D18)</f>
        <v>4578064</v>
      </c>
      <c r="E19" s="18">
        <f>SUBTOTAL(9,E10:E18)</f>
        <v>90856996</v>
      </c>
      <c r="F19" s="18">
        <f>SUBTOTAL(9,F10:F18)</f>
        <v>95435060</v>
      </c>
      <c r="G19" s="18">
        <f>SUBTOTAL(9,G10:G18)</f>
        <v>27634637.77777778</v>
      </c>
      <c r="H19" s="32">
        <f t="shared" ref="H19:J19" si="4">SUBTOTAL(9,H10:H18)</f>
        <v>1</v>
      </c>
      <c r="I19" s="44">
        <f t="shared" si="4"/>
        <v>1462292</v>
      </c>
      <c r="J19" s="34">
        <f t="shared" si="4"/>
        <v>1462292</v>
      </c>
      <c r="L19" s="35"/>
    </row>
    <row r="21" spans="1:12" x14ac:dyDescent="0.2">
      <c r="D21" s="26" t="s">
        <v>24</v>
      </c>
      <c r="E21" s="27">
        <v>9</v>
      </c>
      <c r="F21" s="28">
        <f>AVERAGE(F10:F18)</f>
        <v>10603895.555555556</v>
      </c>
    </row>
  </sheetData>
  <mergeCells count="4">
    <mergeCell ref="I8:I9"/>
    <mergeCell ref="J8:J9"/>
    <mergeCell ref="G8:G9"/>
    <mergeCell ref="H8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FF 2019</vt:lpstr>
      <vt:lpstr>AFD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Roxana Acuña Molina</dc:creator>
  <cp:lastModifiedBy>Roxana Acuña Molina</cp:lastModifiedBy>
  <cp:lastPrinted>2018-08-27T13:48:13Z</cp:lastPrinted>
  <dcterms:created xsi:type="dcterms:W3CDTF">2017-11-20T20:04:28Z</dcterms:created>
  <dcterms:modified xsi:type="dcterms:W3CDTF">2019-02-19T20:25:44Z</dcterms:modified>
</cp:coreProperties>
</file>