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ineduca-my.sharepoint.com/personal/roxana_acuna_mineduc_cl/Documents/UDAC 2008/ADAIN/ADAIN 2023/"/>
    </mc:Choice>
  </mc:AlternateContent>
  <xr:revisionPtr revIDLastSave="6" documentId="8_{9FAEA70A-84B0-44AA-8C30-C6E5E1B960E0}" xr6:coauthVersionLast="47" xr6:coauthVersionMax="47" xr10:uidLastSave="{BB383E64-6392-4C75-977A-0A2E853BB313}"/>
  <bookViews>
    <workbookView xWindow="-120" yWindow="-120" windowWidth="20730" windowHeight="11160" xr2:uid="{F0A2379E-764C-45FA-BE23-61664249A23E}"/>
  </bookViews>
  <sheets>
    <sheet name="ADAIN 2023" sheetId="1" r:id="rId1"/>
    <sheet name="1.Ser Beneficiaria" sheetId="2" r:id="rId2"/>
    <sheet name="2.Matrícula Pregrado" sheetId="3" r:id="rId3"/>
    <sheet name="3.Matrícula Postgrado" sheetId="4" r:id="rId4"/>
    <sheet name="4.Años Acreditación" sheetId="5" r:id="rId5"/>
    <sheet name="5.Áreas Acreditación" sheetId="7" r:id="rId6"/>
    <sheet name="6.Fondo Cultura por habitante" sheetId="6" r:id="rId7"/>
    <sheet name="% por Universidad(cultura)" sheetId="8" r:id="rId8"/>
    <sheet name="14.9" sheetId="23" r:id="rId9"/>
    <sheet name="15.7" sheetId="24" r:id="rId10"/>
    <sheet name="16.1" sheetId="25" r:id="rId11"/>
    <sheet name="22.2" sheetId="26" r:id="rId12"/>
    <sheet name="Población" sheetId="13" r:id="rId13"/>
  </sheets>
  <definedNames>
    <definedName name="_xlnm._FilterDatabase" localSheetId="7" hidden="1">'% por Universidad(cultura)'!$A$5:$S$24</definedName>
    <definedName name="_Key1" localSheetId="8" hidden="1">#REF!</definedName>
    <definedName name="_Key1" localSheetId="9" hidden="1">#REF!</definedName>
    <definedName name="_Key1" localSheetId="10" hidden="1">#REF!</definedName>
    <definedName name="_Key1" localSheetId="11" hidden="1">#REF!</definedName>
    <definedName name="_Key1" hidden="1">#REF!</definedName>
    <definedName name="_Key2" localSheetId="8" hidden="1">#REF!</definedName>
    <definedName name="_Key2" localSheetId="9"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cConcDesde" localSheetId="8">#REF!</definedName>
    <definedName name="cConcDesde" localSheetId="9">#REF!</definedName>
    <definedName name="cConcDesde" localSheetId="10">#REF!</definedName>
    <definedName name="cConcDesde" localSheetId="11">#REF!</definedName>
    <definedName name="cConcDesde">#REF!</definedName>
    <definedName name="cConcHasta" localSheetId="8">#REF!</definedName>
    <definedName name="cConcHasta" localSheetId="9">#REF!</definedName>
    <definedName name="cConcHasta" localSheetId="10">#REF!</definedName>
    <definedName name="cConcHasta" localSheetId="11">#REF!</definedName>
    <definedName name="cConcHasta">#REF!</definedName>
    <definedName name="cFecha" localSheetId="8">#REF!</definedName>
    <definedName name="cFecha" localSheetId="9">#REF!</definedName>
    <definedName name="cFecha" localSheetId="10">#REF!</definedName>
    <definedName name="cFecha" localSheetId="11">#REF!</definedName>
    <definedName name="cFecha">#REF!</definedName>
    <definedName name="CONAF" localSheetId="8" hidden="1">#REF!</definedName>
    <definedName name="CONAF" localSheetId="9" hidden="1">#REF!</definedName>
    <definedName name="CONAF" localSheetId="10" hidden="1">#REF!</definedName>
    <definedName name="CONAF" localSheetId="11" hidden="1">#REF!</definedName>
    <definedName name="CONAF" hidden="1">#REF!</definedName>
    <definedName name="CONAF_2" localSheetId="8" hidden="1">#REF!</definedName>
    <definedName name="CONAF_2" localSheetId="9" hidden="1">#REF!</definedName>
    <definedName name="CONAF_2" localSheetId="10" hidden="1">#REF!</definedName>
    <definedName name="CONAF_2" localSheetId="11" hidden="1">#REF!</definedName>
    <definedName name="CONAF_2" hidden="1">#REF!</definedName>
    <definedName name="CONAF_3" localSheetId="8">#REF!</definedName>
    <definedName name="CONAF_3" localSheetId="9">#REF!</definedName>
    <definedName name="CONAF_3" localSheetId="10">#REF!</definedName>
    <definedName name="CONAF_3" localSheetId="11">#REF!</definedName>
    <definedName name="CONAF_3">#REF!</definedName>
    <definedName name="coni" localSheetId="8">#REF!</definedName>
    <definedName name="coni" localSheetId="9">#REF!</definedName>
    <definedName name="coni" localSheetId="10">#REF!</definedName>
    <definedName name="coni" localSheetId="11">#REF!</definedName>
    <definedName name="coni">#REF!</definedName>
    <definedName name="cURL" localSheetId="8">#REF!</definedName>
    <definedName name="cURL" localSheetId="9">#REF!</definedName>
    <definedName name="cURL" localSheetId="10">#REF!</definedName>
    <definedName name="cURL" localSheetId="11">#REF!</definedName>
    <definedName name="cURL">#REF!</definedName>
    <definedName name="li" localSheetId="8" hidden="1">#REF!</definedName>
    <definedName name="li" localSheetId="9" hidden="1">#REF!</definedName>
    <definedName name="li" localSheetId="10" hidden="1">#REF!</definedName>
    <definedName name="li" localSheetId="11" hidden="1">#REF!</definedName>
    <definedName name="li" hidden="1">#REF!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8">#REF!</definedName>
    <definedName name="MO" localSheetId="9">#REF!</definedName>
    <definedName name="MO" localSheetId="10">#REF!</definedName>
    <definedName name="MO" localSheetId="11">#REF!</definedName>
    <definedName name="MO">#REF!</definedName>
    <definedName name="Q_ConsolidadoMutuales_EmpresasCreativas" localSheetId="8">#REF!</definedName>
    <definedName name="Q_ConsolidadoMutuales_EmpresasCreativas" localSheetId="9">#REF!</definedName>
    <definedName name="Q_ConsolidadoMutuales_EmpresasCreativas" localSheetId="10">#REF!</definedName>
    <definedName name="Q_ConsolidadoMutuales_EmpresasCreativas" localSheetId="11">#REF!</definedName>
    <definedName name="Q_ConsolidadoMutuales_EmpresasCreativas">#REF!</definedName>
    <definedName name="rApO" localSheetId="8">#REF!</definedName>
    <definedName name="rApO" localSheetId="9">#REF!</definedName>
    <definedName name="rApO" localSheetId="10">#REF!</definedName>
    <definedName name="rApO" localSheetId="11">#REF!</definedName>
    <definedName name="rApO">#REF!</definedName>
    <definedName name="rApP" localSheetId="8">#REF!</definedName>
    <definedName name="rApP" localSheetId="9">#REF!</definedName>
    <definedName name="rApP" localSheetId="10">#REF!</definedName>
    <definedName name="rApP" localSheetId="11">#REF!</definedName>
    <definedName name="rApP">#REF!</definedName>
    <definedName name="rDif" localSheetId="8">#REF!</definedName>
    <definedName name="rDif" localSheetId="9">#REF!</definedName>
    <definedName name="rDif" localSheetId="10">#REF!</definedName>
    <definedName name="rDif" localSheetId="11">#REF!</definedName>
    <definedName name="rDif">#REF!</definedName>
    <definedName name="rHon" localSheetId="8">#REF!</definedName>
    <definedName name="rHon" localSheetId="9">#REF!</definedName>
    <definedName name="rHon" localSheetId="10">#REF!</definedName>
    <definedName name="rHon" localSheetId="11">#REF!</definedName>
    <definedName name="rHon">#REF!</definedName>
    <definedName name="rInv" localSheetId="8">#REF!</definedName>
    <definedName name="rInv" localSheetId="9">#REF!</definedName>
    <definedName name="rInv" localSheetId="10">#REF!</definedName>
    <definedName name="rInv" localSheetId="11">#REF!</definedName>
    <definedName name="rInv">#REF!</definedName>
    <definedName name="rOpe" localSheetId="8">#REF!</definedName>
    <definedName name="rOpe" localSheetId="9">#REF!</definedName>
    <definedName name="rOpe" localSheetId="10">#REF!</definedName>
    <definedName name="rOpe" localSheetId="11">#REF!</definedName>
    <definedName name="rOpe">#REF!</definedName>
    <definedName name="S" localSheetId="8" hidden="1">#REF!</definedName>
    <definedName name="S" localSheetId="9" hidden="1">#REF!</definedName>
    <definedName name="S" localSheetId="10" hidden="1">#REF!</definedName>
    <definedName name="S" localSheetId="11" hidden="1">#REF!</definedName>
    <definedName name="S" hidden="1">#REF!</definedName>
    <definedName name="ttt" localSheetId="8" hidden="1">#REF!</definedName>
    <definedName name="ttt" localSheetId="9" hidden="1">#REF!</definedName>
    <definedName name="ttt" localSheetId="10" hidden="1">#REF!</definedName>
    <definedName name="ttt" localSheetId="11" hidden="1">#REF!</definedName>
    <definedName name="ttt" hidden="1">#REF!</definedName>
    <definedName name="yyy" localSheetId="8" hidden="1">#REF!</definedName>
    <definedName name="yyy" localSheetId="9" hidden="1">#REF!</definedName>
    <definedName name="yyy" localSheetId="10" hidden="1">#REF!</definedName>
    <definedName name="yyy" localSheetId="11" hidden="1">#REF!</definedName>
    <definedName name="yyy"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1" l="1"/>
  <c r="M27" i="1"/>
  <c r="M28" i="1"/>
  <c r="M29" i="1"/>
  <c r="M30" i="1"/>
  <c r="M31" i="1"/>
  <c r="M32" i="1"/>
  <c r="M33" i="1"/>
  <c r="M34" i="1"/>
  <c r="M35" i="1"/>
  <c r="M36" i="1"/>
  <c r="M37" i="1"/>
  <c r="M38" i="1"/>
  <c r="M39" i="1"/>
  <c r="M40" i="1"/>
  <c r="M41" i="1"/>
  <c r="M25" i="1"/>
  <c r="M42" i="1"/>
  <c r="O42" i="1" l="1"/>
  <c r="N26" i="1"/>
  <c r="N27" i="1"/>
  <c r="N28" i="1"/>
  <c r="N29" i="1"/>
  <c r="N30" i="1"/>
  <c r="N31" i="1"/>
  <c r="N32" i="1"/>
  <c r="N33" i="1"/>
  <c r="N34" i="1"/>
  <c r="N35" i="1"/>
  <c r="N36" i="1"/>
  <c r="N37" i="1"/>
  <c r="N38" i="1"/>
  <c r="N39" i="1"/>
  <c r="N40" i="1"/>
  <c r="N41" i="1"/>
  <c r="N25" i="1"/>
  <c r="N42" i="1" l="1"/>
  <c r="C24" i="26"/>
  <c r="B24" i="26"/>
  <c r="C24" i="25"/>
  <c r="B24" i="25"/>
  <c r="C24" i="24"/>
  <c r="B24" i="24"/>
  <c r="C24" i="23"/>
  <c r="B24" i="23"/>
  <c r="D22" i="5" l="1"/>
  <c r="E22" i="8" l="1"/>
  <c r="E23" i="8" s="1"/>
  <c r="D22" i="8"/>
  <c r="D23" i="8" s="1"/>
  <c r="N7" i="8" l="1"/>
  <c r="N8" i="8"/>
  <c r="N9" i="8"/>
  <c r="N10" i="8"/>
  <c r="N11" i="8"/>
  <c r="N12" i="8"/>
  <c r="N13" i="8"/>
  <c r="N14" i="8"/>
  <c r="N15" i="8"/>
  <c r="N16" i="8"/>
  <c r="N17" i="8"/>
  <c r="N18" i="8"/>
  <c r="N19" i="8"/>
  <c r="N20" i="8"/>
  <c r="N21" i="8"/>
  <c r="N6" i="8"/>
  <c r="R22" i="8"/>
  <c r="K22" i="8"/>
  <c r="K23" i="8" s="1"/>
  <c r="J22" i="8"/>
  <c r="J23" i="8" s="1"/>
  <c r="I22" i="8"/>
  <c r="I23" i="8" s="1"/>
  <c r="H22" i="8"/>
  <c r="H23" i="8" s="1"/>
  <c r="O18" i="8"/>
  <c r="P18" i="8" s="1"/>
  <c r="O15" i="8"/>
  <c r="P15" i="8" s="1"/>
  <c r="N22" i="8" l="1"/>
  <c r="C12" i="1" l="1"/>
  <c r="D16" i="1" l="1"/>
  <c r="C2" i="3" s="1"/>
  <c r="D20" i="1"/>
  <c r="C2" i="6" s="1"/>
  <c r="D17" i="1"/>
  <c r="C2" i="4" s="1"/>
  <c r="D15" i="1"/>
  <c r="D19" i="1"/>
  <c r="C2" i="7" s="1"/>
  <c r="D18" i="1"/>
  <c r="C2" i="5" s="1"/>
  <c r="D22" i="3"/>
  <c r="D22" i="7"/>
  <c r="C2" i="2" l="1"/>
  <c r="D21" i="1"/>
  <c r="E14" i="5"/>
  <c r="E12" i="5"/>
  <c r="E6" i="5"/>
  <c r="E13" i="5"/>
  <c r="E7" i="5"/>
  <c r="E15" i="5"/>
  <c r="E10" i="5"/>
  <c r="E9" i="5"/>
  <c r="E21" i="5"/>
  <c r="F21" i="5" s="1"/>
  <c r="G41" i="1" s="1"/>
  <c r="E17" i="5"/>
  <c r="E18" i="5"/>
  <c r="E8" i="5"/>
  <c r="E16" i="5"/>
  <c r="E19" i="5"/>
  <c r="E11" i="5"/>
  <c r="E20" i="5"/>
  <c r="D7" i="2"/>
  <c r="D27" i="1" s="1"/>
  <c r="E13" i="7"/>
  <c r="E15" i="3"/>
  <c r="E13" i="3"/>
  <c r="E9" i="3"/>
  <c r="E6" i="3"/>
  <c r="E5" i="3"/>
  <c r="E10" i="3"/>
  <c r="E14" i="3"/>
  <c r="E18" i="3"/>
  <c r="E20" i="3"/>
  <c r="E12" i="3"/>
  <c r="E8" i="3"/>
  <c r="E19" i="3"/>
  <c r="E11" i="3"/>
  <c r="E7" i="3"/>
  <c r="E21" i="3"/>
  <c r="E17" i="3"/>
  <c r="E16" i="3"/>
  <c r="E5" i="5"/>
  <c r="E6" i="7"/>
  <c r="E12" i="7"/>
  <c r="E18" i="7"/>
  <c r="E14" i="7"/>
  <c r="E10" i="7"/>
  <c r="E16" i="7"/>
  <c r="E20" i="7"/>
  <c r="E8" i="7"/>
  <c r="E19" i="7"/>
  <c r="E21" i="7"/>
  <c r="E5" i="7"/>
  <c r="E11" i="7"/>
  <c r="E9" i="7"/>
  <c r="E17" i="7"/>
  <c r="E15" i="7"/>
  <c r="E7" i="7"/>
  <c r="E6" i="4"/>
  <c r="E18" i="4"/>
  <c r="E14" i="4"/>
  <c r="E10" i="4"/>
  <c r="E16" i="4"/>
  <c r="E20" i="4"/>
  <c r="E12" i="4"/>
  <c r="E8" i="4"/>
  <c r="E11" i="4"/>
  <c r="E21" i="4"/>
  <c r="E5" i="4"/>
  <c r="E7" i="4"/>
  <c r="E13" i="4"/>
  <c r="E19" i="4"/>
  <c r="E9" i="4"/>
  <c r="E17" i="4"/>
  <c r="E15" i="4"/>
  <c r="D11" i="2"/>
  <c r="D31" i="1" s="1"/>
  <c r="D12" i="2"/>
  <c r="D32" i="1" s="1"/>
  <c r="D14" i="2"/>
  <c r="D34" i="1" s="1"/>
  <c r="D17" i="2"/>
  <c r="D37" i="1" s="1"/>
  <c r="D15" i="2"/>
  <c r="D35" i="1" s="1"/>
  <c r="D16" i="2"/>
  <c r="D36" i="1" s="1"/>
  <c r="D5" i="2"/>
  <c r="D25" i="1" s="1"/>
  <c r="D10" i="2"/>
  <c r="D30" i="1" s="1"/>
  <c r="D19" i="2"/>
  <c r="D39" i="1" s="1"/>
  <c r="D20" i="2"/>
  <c r="D40" i="1" s="1"/>
  <c r="D21" i="2"/>
  <c r="D41" i="1" s="1"/>
  <c r="D18" i="2"/>
  <c r="D38" i="1" s="1"/>
  <c r="D8" i="2"/>
  <c r="D28" i="1" s="1"/>
  <c r="D6" i="2"/>
  <c r="D26" i="1" s="1"/>
  <c r="D9" i="2"/>
  <c r="D29" i="1" s="1"/>
  <c r="D13" i="2"/>
  <c r="D33" i="1" s="1"/>
  <c r="F13" i="7" l="1"/>
  <c r="H33" i="1" s="1"/>
  <c r="F15" i="3"/>
  <c r="E35" i="1" s="1"/>
  <c r="F5" i="3"/>
  <c r="E25" i="1" s="1"/>
  <c r="F18" i="5"/>
  <c r="G38" i="1" s="1"/>
  <c r="F6" i="5"/>
  <c r="G26" i="1" s="1"/>
  <c r="F17" i="7"/>
  <c r="H37" i="1" s="1"/>
  <c r="F21" i="7"/>
  <c r="H41" i="1" s="1"/>
  <c r="F16" i="7"/>
  <c r="H36" i="1" s="1"/>
  <c r="F10" i="5"/>
  <c r="G30" i="1" s="1"/>
  <c r="F16" i="5"/>
  <c r="G36" i="1" s="1"/>
  <c r="F12" i="5"/>
  <c r="G32" i="1" s="1"/>
  <c r="F13" i="5"/>
  <c r="G33" i="1" s="1"/>
  <c r="F19" i="5"/>
  <c r="G39" i="1" s="1"/>
  <c r="F9" i="7"/>
  <c r="H29" i="1" s="1"/>
  <c r="F19" i="7"/>
  <c r="H39" i="1" s="1"/>
  <c r="F10" i="7"/>
  <c r="H30" i="1" s="1"/>
  <c r="F6" i="7"/>
  <c r="H26" i="1" s="1"/>
  <c r="F14" i="5"/>
  <c r="G34" i="1" s="1"/>
  <c r="F15" i="5"/>
  <c r="G35" i="1" s="1"/>
  <c r="F12" i="7"/>
  <c r="H32" i="1" s="1"/>
  <c r="F7" i="5"/>
  <c r="G27" i="1" s="1"/>
  <c r="F11" i="5"/>
  <c r="G31" i="1" s="1"/>
  <c r="F20" i="5"/>
  <c r="G40" i="1" s="1"/>
  <c r="F7" i="7"/>
  <c r="H27" i="1" s="1"/>
  <c r="F11" i="7"/>
  <c r="H31" i="1" s="1"/>
  <c r="F8" i="7"/>
  <c r="H28" i="1" s="1"/>
  <c r="F14" i="7"/>
  <c r="H34" i="1" s="1"/>
  <c r="F17" i="5"/>
  <c r="G37" i="1" s="1"/>
  <c r="F8" i="5"/>
  <c r="G28" i="1" s="1"/>
  <c r="F9" i="5"/>
  <c r="G29" i="1" s="1"/>
  <c r="F15" i="7"/>
  <c r="H35" i="1" s="1"/>
  <c r="F20" i="7"/>
  <c r="H40" i="1" s="1"/>
  <c r="F18" i="7"/>
  <c r="H38" i="1" s="1"/>
  <c r="F7" i="3"/>
  <c r="E27" i="1" s="1"/>
  <c r="F14" i="3"/>
  <c r="E34" i="1" s="1"/>
  <c r="F16" i="3"/>
  <c r="E36" i="1" s="1"/>
  <c r="F11" i="3"/>
  <c r="E31" i="1" s="1"/>
  <c r="F10" i="3"/>
  <c r="E30" i="1" s="1"/>
  <c r="F13" i="3"/>
  <c r="E33" i="1" s="1"/>
  <c r="F12" i="3"/>
  <c r="E32" i="1" s="1"/>
  <c r="F9" i="3"/>
  <c r="E29" i="1" s="1"/>
  <c r="F17" i="3"/>
  <c r="E37" i="1" s="1"/>
  <c r="F19" i="3"/>
  <c r="E39" i="1" s="1"/>
  <c r="F20" i="3"/>
  <c r="E40" i="1" s="1"/>
  <c r="F21" i="3"/>
  <c r="E41" i="1" s="1"/>
  <c r="F8" i="3"/>
  <c r="E28" i="1" s="1"/>
  <c r="F18" i="3"/>
  <c r="E38" i="1" s="1"/>
  <c r="F6" i="3"/>
  <c r="E26" i="1" s="1"/>
  <c r="F15" i="4"/>
  <c r="F35" i="1" s="1"/>
  <c r="F13" i="4"/>
  <c r="F33" i="1" s="1"/>
  <c r="F11" i="4"/>
  <c r="F31" i="1" s="1"/>
  <c r="F16" i="4"/>
  <c r="F36" i="1" s="1"/>
  <c r="F6" i="4"/>
  <c r="F26" i="1" s="1"/>
  <c r="F17" i="4"/>
  <c r="F37" i="1" s="1"/>
  <c r="F7" i="4"/>
  <c r="F27" i="1" s="1"/>
  <c r="F8" i="4"/>
  <c r="F28" i="1" s="1"/>
  <c r="F10" i="4"/>
  <c r="F30" i="1" s="1"/>
  <c r="F12" i="4"/>
  <c r="F32" i="1" s="1"/>
  <c r="F14" i="4"/>
  <c r="F34" i="1" s="1"/>
  <c r="F9" i="4"/>
  <c r="F29" i="1" s="1"/>
  <c r="F19" i="4"/>
  <c r="F39" i="1" s="1"/>
  <c r="F21" i="4"/>
  <c r="F41" i="1" s="1"/>
  <c r="F20" i="4"/>
  <c r="F40" i="1" s="1"/>
  <c r="F18" i="4"/>
  <c r="F38" i="1" s="1"/>
  <c r="F5" i="5"/>
  <c r="G25" i="1" s="1"/>
  <c r="E22" i="3"/>
  <c r="D42" i="1"/>
  <c r="E22" i="7"/>
  <c r="F5" i="7"/>
  <c r="E22" i="5"/>
  <c r="E22" i="4"/>
  <c r="F5" i="4"/>
  <c r="D22" i="2"/>
  <c r="E13" i="2" l="1"/>
  <c r="G42" i="1"/>
  <c r="E42" i="1"/>
  <c r="F22" i="3"/>
  <c r="F22" i="5"/>
  <c r="E7" i="2"/>
  <c r="E21" i="2"/>
  <c r="E11" i="2"/>
  <c r="E17" i="2"/>
  <c r="E8" i="2"/>
  <c r="E12" i="2"/>
  <c r="E14" i="2"/>
  <c r="E15" i="2"/>
  <c r="E5" i="2"/>
  <c r="E6" i="2"/>
  <c r="E9" i="2"/>
  <c r="E18" i="2"/>
  <c r="E20" i="2"/>
  <c r="E10" i="2"/>
  <c r="E19" i="2"/>
  <c r="E16" i="2"/>
  <c r="F22" i="7"/>
  <c r="H25" i="1"/>
  <c r="F22" i="4"/>
  <c r="F25" i="1"/>
  <c r="H42" i="1" l="1"/>
  <c r="E22" i="2"/>
  <c r="F42" i="1"/>
  <c r="C21" i="1"/>
  <c r="L21" i="8"/>
  <c r="L19" i="8"/>
  <c r="G22" i="8"/>
  <c r="G23" i="8" s="1"/>
  <c r="L6" i="8"/>
  <c r="F22" i="8"/>
  <c r="F23" i="8" s="1"/>
  <c r="L20" i="8"/>
  <c r="M18" i="8"/>
  <c r="L15" i="8"/>
  <c r="L13" i="8"/>
  <c r="L11" i="8"/>
  <c r="L9" i="8"/>
  <c r="L7" i="8"/>
  <c r="L14" i="8"/>
  <c r="L10" i="8"/>
  <c r="M15" i="8"/>
  <c r="L18" i="8"/>
  <c r="L16" i="8"/>
  <c r="L12" i="8"/>
  <c r="L8" i="8"/>
  <c r="L17" i="8"/>
  <c r="M12" i="8"/>
  <c r="O12" i="8" s="1"/>
  <c r="M14" i="8"/>
  <c r="O14" i="8" s="1"/>
  <c r="M21" i="8"/>
  <c r="O21" i="8" s="1"/>
  <c r="M16" i="8"/>
  <c r="O16" i="8" s="1"/>
  <c r="M19" i="8"/>
  <c r="O19" i="8" s="1"/>
  <c r="M10" i="8"/>
  <c r="O10" i="8" s="1"/>
  <c r="M7" i="8"/>
  <c r="O7" i="8" s="1"/>
  <c r="M17" i="8"/>
  <c r="O17" i="8" s="1"/>
  <c r="M20" i="8"/>
  <c r="O20" i="8" s="1"/>
  <c r="M6" i="8"/>
  <c r="O6" i="8" s="1"/>
  <c r="M8" i="8"/>
  <c r="O8" i="8" s="1"/>
  <c r="M11" i="8"/>
  <c r="O11" i="8" s="1"/>
  <c r="M9" i="8"/>
  <c r="O9" i="8" s="1"/>
  <c r="M13" i="8"/>
  <c r="O13" i="8" s="1"/>
  <c r="O24" i="8" l="1"/>
  <c r="P21" i="8" s="1"/>
  <c r="L22" i="8"/>
  <c r="O22" i="8"/>
  <c r="M22" i="8"/>
  <c r="P6" i="8" l="1"/>
  <c r="P14" i="8"/>
  <c r="P16" i="8"/>
  <c r="P8" i="8"/>
  <c r="P13" i="8"/>
  <c r="P7" i="8"/>
  <c r="P17" i="8"/>
  <c r="P12" i="8"/>
  <c r="P9" i="8"/>
  <c r="P11" i="8"/>
  <c r="P19" i="8"/>
  <c r="P10" i="8"/>
  <c r="P20" i="8"/>
  <c r="P22" i="8" l="1"/>
  <c r="Q14" i="8" l="1"/>
  <c r="S14" i="8"/>
  <c r="Q10" i="8"/>
  <c r="S10" i="8" s="1"/>
  <c r="Q9" i="8"/>
  <c r="S9" i="8" s="1"/>
  <c r="Q8" i="8"/>
  <c r="S8" i="8" s="1"/>
  <c r="Q11" i="8"/>
  <c r="S11" i="8" s="1"/>
  <c r="Q17" i="8"/>
  <c r="S17" i="8" s="1"/>
  <c r="Q20" i="8"/>
  <c r="S20" i="8" s="1"/>
  <c r="Q15" i="8"/>
  <c r="S15" i="8" s="1"/>
  <c r="Q21" i="8"/>
  <c r="S21" i="8" s="1"/>
  <c r="Q12" i="8"/>
  <c r="S12" i="8" s="1"/>
  <c r="Q13" i="8"/>
  <c r="S13" i="8" s="1"/>
  <c r="Q18" i="8"/>
  <c r="S18" i="8" s="1"/>
  <c r="Q19" i="8"/>
  <c r="S19" i="8" s="1"/>
  <c r="Q7" i="8"/>
  <c r="S7" i="8" s="1"/>
  <c r="Q6" i="8"/>
  <c r="S6" i="8" s="1"/>
  <c r="Q16" i="8"/>
  <c r="S16" i="8" s="1"/>
  <c r="G13" i="6" l="1"/>
  <c r="I33" i="1" s="1"/>
  <c r="J33" i="1" s="1"/>
  <c r="G6" i="6"/>
  <c r="I26" i="1" s="1"/>
  <c r="J26" i="1" s="1"/>
  <c r="Q22" i="8"/>
  <c r="G19" i="6" l="1"/>
  <c r="I39" i="1" s="1"/>
  <c r="J39" i="1" s="1"/>
  <c r="G11" i="6"/>
  <c r="I31" i="1" s="1"/>
  <c r="J31" i="1" s="1"/>
  <c r="G9" i="6"/>
  <c r="I29" i="1" s="1"/>
  <c r="J29" i="1" s="1"/>
  <c r="G10" i="6"/>
  <c r="I30" i="1" s="1"/>
  <c r="J30" i="1" s="1"/>
  <c r="G18" i="6"/>
  <c r="I38" i="1" s="1"/>
  <c r="J38" i="1" s="1"/>
  <c r="G7" i="6"/>
  <c r="I27" i="1" s="1"/>
  <c r="J27" i="1" s="1"/>
  <c r="K33" i="1"/>
  <c r="K26" i="1"/>
  <c r="G5" i="6"/>
  <c r="I25" i="1" s="1"/>
  <c r="J25" i="1" s="1"/>
  <c r="G14" i="6"/>
  <c r="I34" i="1" s="1"/>
  <c r="J34" i="1" s="1"/>
  <c r="G20" i="6"/>
  <c r="I40" i="1" s="1"/>
  <c r="J40" i="1" s="1"/>
  <c r="G21" i="6"/>
  <c r="I41" i="1" s="1"/>
  <c r="J41" i="1" s="1"/>
  <c r="G16" i="6"/>
  <c r="I36" i="1" s="1"/>
  <c r="J36" i="1" s="1"/>
  <c r="G15" i="6"/>
  <c r="I35" i="1" s="1"/>
  <c r="J35" i="1" s="1"/>
  <c r="G17" i="6"/>
  <c r="I37" i="1" s="1"/>
  <c r="J37" i="1" s="1"/>
  <c r="G8" i="6"/>
  <c r="I28" i="1" s="1"/>
  <c r="J28" i="1" s="1"/>
  <c r="G12" i="6"/>
  <c r="I32" i="1" s="1"/>
  <c r="J32" i="1" s="1"/>
  <c r="F22" i="6"/>
  <c r="K36" i="1" l="1"/>
  <c r="K31" i="1"/>
  <c r="K25" i="1"/>
  <c r="K39" i="1"/>
  <c r="K29" i="1"/>
  <c r="K27" i="1"/>
  <c r="K30" i="1"/>
  <c r="K38" i="1"/>
  <c r="K28" i="1"/>
  <c r="K34" i="1"/>
  <c r="K32" i="1"/>
  <c r="K37" i="1"/>
  <c r="K41" i="1"/>
  <c r="K35" i="1"/>
  <c r="K40" i="1"/>
  <c r="G22" i="6"/>
  <c r="J42" i="1"/>
  <c r="I42" i="1"/>
  <c r="K42" i="1" l="1"/>
  <c r="K43" i="1" s="1"/>
</calcChain>
</file>

<file path=xl/sharedStrings.xml><?xml version="1.0" encoding="utf-8"?>
<sst xmlns="http://schemas.openxmlformats.org/spreadsheetml/2006/main" count="685" uniqueCount="212">
  <si>
    <t>Parámetro</t>
  </si>
  <si>
    <t>Porcentaje</t>
  </si>
  <si>
    <t>Monto M$</t>
  </si>
  <si>
    <t>Ser beneficiaria</t>
  </si>
  <si>
    <t>Matrícula Total de Pregrado</t>
  </si>
  <si>
    <t>Matrícula Magister y Doctorado</t>
  </si>
  <si>
    <t>Años de Acreditación</t>
  </si>
  <si>
    <t>Áreas de Acreditación</t>
  </si>
  <si>
    <t>Fondo por Habitante (Inverso)</t>
  </si>
  <si>
    <t>Total</t>
  </si>
  <si>
    <t>Universidad</t>
  </si>
  <si>
    <t>Código</t>
  </si>
  <si>
    <t>Universidades Estatales (No UCH)</t>
  </si>
  <si>
    <t>Detalle</t>
  </si>
  <si>
    <t>Transferencias Corrientes</t>
  </si>
  <si>
    <t>Transferencias de Capital</t>
  </si>
  <si>
    <t>U. de Talca</t>
  </si>
  <si>
    <t>U. Arturo Prat</t>
  </si>
  <si>
    <t>U. de la Frontera</t>
  </si>
  <si>
    <t>U. del Bio Bio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</si>
  <si>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</si>
  <si>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</si>
  <si>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</si>
  <si>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</si>
  <si>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</si>
  <si>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</si>
  <si>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</si>
  <si>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</si>
  <si>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</si>
  <si>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</si>
  <si>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</si>
  <si>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</si>
  <si>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</si>
  <si>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N°</t>
  </si>
  <si>
    <t>TAL</t>
  </si>
  <si>
    <t>UAP</t>
  </si>
  <si>
    <t>FRO</t>
  </si>
  <si>
    <t>UBB</t>
  </si>
  <si>
    <t>USA</t>
  </si>
  <si>
    <t>ANT</t>
  </si>
  <si>
    <t>ULS</t>
  </si>
  <si>
    <t>UVA</t>
  </si>
  <si>
    <t>URO</t>
  </si>
  <si>
    <t>ULA</t>
  </si>
  <si>
    <t>ATA</t>
  </si>
  <si>
    <t>UTA</t>
  </si>
  <si>
    <t>UPA</t>
  </si>
  <si>
    <t>MAG</t>
  </si>
  <si>
    <t>UTM</t>
  </si>
  <si>
    <t>UMC</t>
  </si>
  <si>
    <t>URY</t>
  </si>
  <si>
    <t>Presupuesto M$</t>
  </si>
  <si>
    <t>Matrícula de Pregrado</t>
  </si>
  <si>
    <t>Región</t>
  </si>
  <si>
    <t>N° Región</t>
  </si>
  <si>
    <t>Maule</t>
  </si>
  <si>
    <t>Tarapacá</t>
  </si>
  <si>
    <t>Araucanía</t>
  </si>
  <si>
    <t>Bío-Bío</t>
  </si>
  <si>
    <t>Metropolitana</t>
  </si>
  <si>
    <t>Antofagasta</t>
  </si>
  <si>
    <t>Coquimbo</t>
  </si>
  <si>
    <t>Valparaíso</t>
  </si>
  <si>
    <t>O'Higgins</t>
  </si>
  <si>
    <t>Los Lagos</t>
  </si>
  <si>
    <t>Atacama</t>
  </si>
  <si>
    <t>Arica y Parinacota</t>
  </si>
  <si>
    <t>Magallanes</t>
  </si>
  <si>
    <t>Aysén</t>
  </si>
  <si>
    <t>% Por Universidad</t>
  </si>
  <si>
    <t>TOTAL NACIONAL</t>
  </si>
  <si>
    <t>Nombre Región</t>
  </si>
  <si>
    <t>Casa Central U. Estatal</t>
  </si>
  <si>
    <t>N° de proyectos</t>
  </si>
  <si>
    <t>Monto adjudicado ($)/2</t>
  </si>
  <si>
    <t>Monto adjudicado ($)/4</t>
  </si>
  <si>
    <t>Monto adjudicado ($)/3</t>
  </si>
  <si>
    <t>Habitantes por Región</t>
  </si>
  <si>
    <t>Montos por Habitante</t>
  </si>
  <si>
    <t>% respecto al mínimo</t>
  </si>
  <si>
    <t>% por Región</t>
  </si>
  <si>
    <t>N° Universidades Estatales por Región</t>
  </si>
  <si>
    <t>% a distribuir por Universidad de cada región</t>
  </si>
  <si>
    <t>Sí</t>
  </si>
  <si>
    <t>Ñuble</t>
  </si>
  <si>
    <t>No</t>
  </si>
  <si>
    <t>Biobío</t>
  </si>
  <si>
    <t>La Araucanía</t>
  </si>
  <si>
    <t xml:space="preserve">Los Ríos </t>
  </si>
  <si>
    <t xml:space="preserve">Los Lagos </t>
  </si>
  <si>
    <t>TOTAL</t>
  </si>
  <si>
    <t>Mínimo</t>
  </si>
  <si>
    <t>Difusión de la Música Nacional</t>
  </si>
  <si>
    <r>
      <t>Otro</t>
    </r>
    <r>
      <rPr>
        <vertAlign val="superscript"/>
        <sz val="8"/>
        <rFont val="Verdana"/>
        <family val="2"/>
      </rPr>
      <t xml:space="preserve"> /3</t>
    </r>
  </si>
  <si>
    <r>
      <t xml:space="preserve">- </t>
    </r>
    <r>
      <rPr>
        <sz val="8"/>
        <rFont val="Verdana"/>
        <family val="2"/>
      </rPr>
      <t>No registró movimiento.</t>
    </r>
  </si>
  <si>
    <t>Fuente: Ministerio de las Culturas, las Artes y el Patrimonio.</t>
  </si>
  <si>
    <t>Investigación</t>
  </si>
  <si>
    <t>Creación</t>
  </si>
  <si>
    <t>Fomento a la industria</t>
  </si>
  <si>
    <t>Fomento de la lectura y/o escritura</t>
  </si>
  <si>
    <t>Los Ríos</t>
  </si>
  <si>
    <t xml:space="preserve">
Total
</t>
  </si>
  <si>
    <t>Producción audiovisual regional</t>
  </si>
  <si>
    <t>- No registró movimiento.</t>
  </si>
  <si>
    <t>Arquitectura</t>
  </si>
  <si>
    <t>Infraestructura Cultural</t>
  </si>
  <si>
    <t>Artesanía</t>
  </si>
  <si>
    <t>Diseño</t>
  </si>
  <si>
    <t>Fuente: Censo 2017</t>
  </si>
  <si>
    <t>https://www.censo2017.cl/descargas/home/sintesis-de-resultados-censo2017.pdf</t>
  </si>
  <si>
    <t>Población Censo 2017</t>
  </si>
  <si>
    <t>Total 2017</t>
  </si>
  <si>
    <t>Unidad de Análisis e Información, DFI.</t>
  </si>
  <si>
    <t xml:space="preserve">Total </t>
  </si>
  <si>
    <t>.</t>
  </si>
  <si>
    <t>Aporte para el Desarrollo de Actividades de Interés Nacional (ADAIN)</t>
  </si>
  <si>
    <t>Total ADAIN</t>
  </si>
  <si>
    <t>1. Ser beneficiaria M$</t>
  </si>
  <si>
    <t>4. Años de Acreditación M$</t>
  </si>
  <si>
    <t>5. Áreas de Acreditación M$</t>
  </si>
  <si>
    <t>6. Inverso de fondos de Cultura por Habitante
M$</t>
  </si>
  <si>
    <t>2. Matrícula Total de Pregrado
M$</t>
  </si>
  <si>
    <t>3. Matrícula Total de Postgrado
M$</t>
  </si>
  <si>
    <t>Investigación y Registro de la Música Nacional</t>
  </si>
  <si>
    <t>Fomento a la Industria</t>
  </si>
  <si>
    <r>
      <rPr>
        <b/>
        <sz val="8"/>
        <color indexed="8"/>
        <rFont val="Verdana"/>
        <family val="2"/>
      </rPr>
      <t xml:space="preserve">2 </t>
    </r>
    <r>
      <rPr>
        <sz val="8"/>
        <color indexed="8"/>
        <rFont val="Verdana"/>
        <family val="2"/>
      </rPr>
      <t>El número de proyectos y de monto adjudicado por línea, corresponden a la suma total de los concursos durante el año.</t>
    </r>
  </si>
  <si>
    <r>
      <t xml:space="preserve">- </t>
    </r>
    <r>
      <rPr>
        <sz val="8"/>
        <color indexed="8"/>
        <rFont val="Verdana"/>
        <family val="2"/>
      </rPr>
      <t>No registró movimiento.</t>
    </r>
  </si>
  <si>
    <r>
      <t>Otro</t>
    </r>
    <r>
      <rPr>
        <vertAlign val="superscript"/>
        <sz val="8"/>
        <color rgb="FF000000"/>
        <rFont val="Verdana"/>
        <family val="2"/>
      </rPr>
      <t>/3</t>
    </r>
  </si>
  <si>
    <r>
      <t xml:space="preserve">2 </t>
    </r>
    <r>
      <rPr>
        <sz val="8"/>
        <color indexed="8"/>
        <rFont val="Verdana"/>
        <family val="2"/>
      </rPr>
      <t>El número de proyectos y de monto adjudicado por línea, corresponden a la suma total de los concursos durante el año.</t>
    </r>
  </si>
  <si>
    <r>
      <rPr>
        <b/>
        <sz val="8"/>
        <color indexed="8"/>
        <rFont val="Verdana"/>
        <family val="2"/>
      </rPr>
      <t>-</t>
    </r>
    <r>
      <rPr>
        <sz val="8"/>
        <color indexed="8"/>
        <rFont val="Verdana"/>
        <family val="2"/>
      </rPr>
      <t xml:space="preserve"> No registró movimiento.</t>
    </r>
  </si>
  <si>
    <t>Monto adjudicado ($)/5</t>
  </si>
  <si>
    <t>Total Fondos Cultura</t>
  </si>
  <si>
    <t>U. DE TALCA</t>
  </si>
  <si>
    <t>U. ARTURO PRAT</t>
  </si>
  <si>
    <t>U. DE LA FRONTERA</t>
  </si>
  <si>
    <t>U. DEL BÍO-BÍO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</si>
  <si>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</si>
  <si>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</si>
  <si>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</si>
  <si>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</si>
  <si>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</si>
  <si>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</si>
  <si>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</si>
  <si>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</si>
  <si>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</si>
  <si>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</si>
  <si>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</si>
  <si>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</si>
  <si>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</si>
  <si>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Coros, Orquestas y Bandas Instrumentales</t>
  </si>
  <si>
    <t>Producción de Registro Fonográfico</t>
  </si>
  <si>
    <t>Producción audiovisual de cortometrajes</t>
  </si>
  <si>
    <t>Producción audiovisual de largometrajes</t>
  </si>
  <si>
    <t>Producción audiovisual de otros formatos</t>
  </si>
  <si>
    <t>Artes de la Visualidad</t>
  </si>
  <si>
    <t>Año 2023</t>
  </si>
  <si>
    <t>Presupuesto 2023 M$</t>
  </si>
  <si>
    <t>Volver a 
ADAIN 2023</t>
  </si>
  <si>
    <t>Matrícula Pregrado 2022</t>
  </si>
  <si>
    <t>Matrícula Magister y Doctorado 2022</t>
  </si>
  <si>
    <t>Años de Acreditación 2022</t>
  </si>
  <si>
    <t>Áreas de Acreditación 2022</t>
  </si>
  <si>
    <r>
      <t>TABLA 14.9: NÚMERO DE PROYECTOS Y MONTOS ADJUDICADOS POR EL FONDO DE FOMENTO DE LA MÚSICA NACIONAL, POR LÍNEA DE CONCURSO, SEGÚN REGIÓN DE DOMICILIO DE LA PERSONA PARTICIPANTE. 2021</t>
    </r>
    <r>
      <rPr>
        <b/>
        <vertAlign val="superscript"/>
        <sz val="8"/>
        <rFont val="Verdana"/>
        <family val="2"/>
      </rPr>
      <t>/1/2</t>
    </r>
  </si>
  <si>
    <t>REGIÓN DE DOMICILIO DE LA PERSONA PARTICIPANTE</t>
  </si>
  <si>
    <t>Actividades Formativas</t>
  </si>
  <si>
    <t>Apoyo al desarrollo de la industria musical 2021</t>
  </si>
  <si>
    <t>Asistencia a ferias y mercados internacionales 2021</t>
  </si>
  <si>
    <t>Convocatoria Amplifica 2021</t>
  </si>
  <si>
    <t>Apoyo a la Circulación de la Música Nacional 2021</t>
  </si>
  <si>
    <t>Difusión Online de la Música Chilena</t>
  </si>
  <si>
    <t>Programa de Apoyo a Orquestas Clásicas Profesionales 2021</t>
  </si>
  <si>
    <t>Programa de Apoyo a Orquestas Profesionales No Doctas 2021</t>
  </si>
  <si>
    <t>Música en Vivo (presencial o virtual)</t>
  </si>
  <si>
    <t>Proyectos</t>
  </si>
  <si>
    <t>Monto adjudicado ($)</t>
  </si>
  <si>
    <r>
      <rPr>
        <b/>
        <sz val="8"/>
        <rFont val="Verdana"/>
        <family val="2"/>
      </rPr>
      <t>Nota:</t>
    </r>
    <r>
      <rPr>
        <sz val="8"/>
        <rFont val="Verdana"/>
        <family val="2"/>
      </rPr>
      <t xml:space="preserve"> Los montos se presentan en pesos corrientes, monto en pesos de cada año sin la actualización de ajustes por Índice de Precio al Consumidor (IPC).</t>
    </r>
  </si>
  <si>
    <r>
      <rPr>
        <b/>
        <sz val="8"/>
        <rFont val="Verdana"/>
        <family val="2"/>
      </rPr>
      <t xml:space="preserve">1 </t>
    </r>
    <r>
      <rPr>
        <sz val="8"/>
        <rFont val="Verdana"/>
        <family val="2"/>
      </rPr>
      <t>A diferencia del Fondart, este fondo cuenta solo con una instancia de selección nacional. Se considera la proporción poblacional de la región como criterio para la distribución regional de las personas seleccionadas a partir de la dirección inscrita por la persona postulante.</t>
    </r>
  </si>
  <si>
    <r>
      <t xml:space="preserve">3 </t>
    </r>
    <r>
      <rPr>
        <sz val="8"/>
        <rFont val="Verdana"/>
        <family val="2"/>
      </rPr>
      <t>La categoría "Otro" incluye a proyectos cuyas personas postulantes tienen domicilio en el extranjero y otras personas que, según base de datos aparecen sin registro de dirección.</t>
    </r>
  </si>
  <si>
    <r>
      <t>TABLA 15.7: NÚMERO DE PROYECTOS Y MONTOS ADJUDICADOS POR EL FONDO NACIONAL DE FOMENTO DEL LIBRO Y LA LECTURA, POR LÍNEA DE CONCURSO, SEGÚN REGIÓN DE DOMICILIO DE LA PERSONA PARTICIPANTE. 2021</t>
    </r>
    <r>
      <rPr>
        <b/>
        <vertAlign val="superscript"/>
        <sz val="8"/>
        <color indexed="8"/>
        <rFont val="Verdana"/>
        <family val="2"/>
      </rPr>
      <t>/1/2</t>
    </r>
  </si>
  <si>
    <t>Apoyo a Festivales y Ferias</t>
  </si>
  <si>
    <t>Apoyo a la Traducción 2021</t>
  </si>
  <si>
    <r>
      <t>Otro</t>
    </r>
    <r>
      <rPr>
        <vertAlign val="superscript"/>
        <sz val="8"/>
        <color indexed="8"/>
        <rFont val="Verdana"/>
        <family val="2"/>
      </rPr>
      <t>/3</t>
    </r>
  </si>
  <si>
    <r>
      <rPr>
        <b/>
        <sz val="8"/>
        <rFont val="Verdana"/>
        <family val="2"/>
      </rPr>
      <t xml:space="preserve">3 </t>
    </r>
    <r>
      <rPr>
        <sz val="8"/>
        <rFont val="Verdana"/>
        <family val="2"/>
      </rPr>
      <t>La categoría "Otro" incluye a proyectos cuyas personas postulantes tienen domicilio en el extranjero y otras personas que según base de datos aparecen sin registro de dirección.</t>
    </r>
  </si>
  <si>
    <r>
      <t>TABLA 16.1: NÚMERO DE PROYECTOS Y MONTOS ADJUDICADOS POR FONDO DE FOMENTO AUDIOVISUAL, POR LÍNEA DE CONCURSO, SEGÚN REGIÓN DE DOMICILIO DE LA PERSONA PARTICIPANTE. 2021</t>
    </r>
    <r>
      <rPr>
        <b/>
        <vertAlign val="superscript"/>
        <sz val="8"/>
        <color rgb="FF000000"/>
        <rFont val="Verdana"/>
        <family val="2"/>
      </rPr>
      <t>/1/2</t>
    </r>
  </si>
  <si>
    <t xml:space="preserve"> Difusión, Implementación y Exhibición del Audiovisual</t>
  </si>
  <si>
    <t>Distribución de Cine Nacional</t>
  </si>
  <si>
    <t>Formación Grupal</t>
  </si>
  <si>
    <t>Guion original y adaptación literaria</t>
  </si>
  <si>
    <t>Línea de concurso Distribución</t>
  </si>
  <si>
    <t xml:space="preserve"> Fortalecimiento de proyectos audiovisuales</t>
  </si>
  <si>
    <t xml:space="preserve"> Fortalecimiento de la empresa audiovisual</t>
  </si>
  <si>
    <t xml:space="preserve"> Apoyo para la participación en Instancias Competitivas e Instancias Formativas Internacionales 2021</t>
  </si>
  <si>
    <t>Festivales Colaboradores del CAIA</t>
  </si>
  <si>
    <t>Formación de Públicos para el Audiovisual 2021</t>
  </si>
  <si>
    <t>Formación de Públicos del Audiovisual 2021-2022</t>
  </si>
  <si>
    <t>TABLA 14.9: NÚMERO DE PROYECTOS Y MONTOS ADJUDICADOS POR EL FONDO DE FOMENTO DE LA MÚSICA NACIONAL, POR LÍNEA DE CONCURSO, SEGÚN REGIÓN DE DOMICILIO DE LA PERSONA PARTICIPANTE. 2021/1/2</t>
  </si>
  <si>
    <t>TABLA 15.7: NÚMERO DE PROYECTOS Y MONTOS ADJUDICADOS POR EL FONDO NACIONAL DE FOMENTO DEL LIBRO Y LA LECTURA, POR LÍNEA DE CONCURSO, SEGÚN REGIÓN DE DOMICILIO DE LA PERSONA PARTICIPANTE. 2021/1/2</t>
  </si>
  <si>
    <t>TABLA 16.1: NÚMERO DE PROYECTOS Y MONTOS ADJUDICADOS POR FONDO DE FOMENTO AUDIOVISUAL, POR LÍNEA DE CONCURSO, SEGÚN REGIÓN DE DOMICILIO DE LA PERSONA PARTICIPANTE. 2021/1/2</t>
  </si>
  <si>
    <r>
      <t>TABLA 22.2: NÚMERO DE PROYECTOS Y MONTOS ADJUDICADOS DEL FONDO NACIONAL DEL DESARROLLO CULTURAL Y LAS ARTES (FONDART) PARA CONCURSO NACIONAL, POR LÍNEA DE CONCURSO, SEGÚN REGIÓN DE DOMICILIO DE LA PERSONA PARTICIPANTE. 2021</t>
    </r>
    <r>
      <rPr>
        <b/>
        <vertAlign val="superscript"/>
        <sz val="8"/>
        <color indexed="8"/>
        <rFont val="Verdana"/>
        <family val="2"/>
      </rPr>
      <t>/1/2</t>
    </r>
  </si>
  <si>
    <t>Circulación Internacional 2021</t>
  </si>
  <si>
    <t>Fomento a la Economía Creativa</t>
  </si>
  <si>
    <t>Organización de Festivales, Ferias y Exposiciones</t>
  </si>
  <si>
    <r>
      <rPr>
        <b/>
        <sz val="8"/>
        <color indexed="8"/>
        <rFont val="Verdana"/>
        <family val="2"/>
      </rPr>
      <t xml:space="preserve">1 </t>
    </r>
    <r>
      <rPr>
        <sz val="8"/>
        <color indexed="8"/>
        <rFont val="Verdana"/>
        <family val="2"/>
      </rPr>
      <t>A diferencia del Fondart regional, este fondo cuenta solo con una instancia de selección nacional. Se considera la proporción poblacional de la región como criterio para la distribución regional de las personas seleccionadas a partir de la dirección inscrita por la persona postulante.</t>
    </r>
  </si>
  <si>
    <t>TABLA 22.2: NÚMERO DE PROYECTOS Y MONTOS ADJUDICADOS DEL FONDO NACIONAL DEL DESARROLLO CULTURAL Y LAS ARTES (FONDART) PARA CONCURSO NACIONAL, POR LÍNEA DE CONCURSO, SEGÚN REGIÓN DE DOMICILIO DE LA PERSONA PARTICIPANTE. 2021/1/2</t>
  </si>
  <si>
    <t>ADAIN 2023
Total 
M$</t>
  </si>
  <si>
    <t>Miles de pesos</t>
  </si>
  <si>
    <t xml:space="preserve"> Marzo de 2023</t>
  </si>
  <si>
    <t>ADAIN 2023
Total
(sin decimales)
M$</t>
  </si>
  <si>
    <t>Monto Transferencias Corrientes
 M$</t>
  </si>
  <si>
    <t>Monto Transferencias de Capital
 M$</t>
  </si>
  <si>
    <t>Código DFI</t>
  </si>
  <si>
    <t>Dec N°505-2023
Monto a Distribuir
 ADAIN 2023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</si>
</sst>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0_-;\-* #,##0_-;_-* &quot;-&quot;??_-;_-@_-"/>
    <numFmt numFmtId="166" formatCode="_(* #,##0.00_);_(* \(#,##0.00\);_(* &quot;-&quot;??_);_(@_)"/>
    <numFmt numFmtId="167" formatCode="_-* #,##0_-;\-* #,##0_-;_-* &quot;-&quot;_-;_-@_-"/>
    <numFmt numFmtId="168" formatCode="_(* #,##0_);_(* \(#,##0\);_(* &quot;-&quot;_);_(@_)"/>
    <numFmt numFmtId="169" formatCode="_ * #,##0.000_ ;_ * \-#,##0.000_ ;_ * &quot;-&quot;_ ;_ @_ "/>
    <numFmt numFmtId="170" formatCode="_ * #,##0.0_ ;_ * \-#,##0.0_ ;_ * &quot;-&quot;_ ;_ @_ "/>
    <numFmt numFmtId="171" formatCode="_ * #,##0.00_ ;_ * \-#,##0.00_ ;_ * &quot;-&quot;_ ;_ @_ "/>
    <numFmt numFmtId="172" formatCode="#,##0.00_ ;\-#,##0.00\ "/>
    <numFmt numFmtId="173" formatCode="#,##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1"/>
      <name val="Calibri"/>
      <family val="2"/>
    </font>
    <font>
      <sz val="10"/>
      <name val="Arial"/>
      <family val="2"/>
    </font>
    <font>
      <sz val="8"/>
      <name val="Verdana"/>
      <family val="2"/>
    </font>
    <font>
      <b/>
      <sz val="8"/>
      <name val="Verdana"/>
      <family val="2"/>
    </font>
    <font>
      <b/>
      <vertAlign val="superscript"/>
      <sz val="8"/>
      <name val="Verdana"/>
      <family val="2"/>
    </font>
    <font>
      <b/>
      <vertAlign val="superscript"/>
      <sz val="8"/>
      <color rgb="FF000000"/>
      <name val="Verdana"/>
      <family val="2"/>
    </font>
    <font>
      <b/>
      <sz val="8"/>
      <color rgb="FF000000"/>
      <name val="Verdana"/>
      <family val="2"/>
    </font>
    <font>
      <sz val="10"/>
      <color rgb="FF000000"/>
      <name val="Calibri"/>
      <family val="2"/>
    </font>
    <font>
      <sz val="8"/>
      <color rgb="FF000000"/>
      <name val="Verdana"/>
      <family val="2"/>
    </font>
    <font>
      <vertAlign val="superscript"/>
      <sz val="8"/>
      <name val="Verdana"/>
      <family val="2"/>
    </font>
    <font>
      <vertAlign val="superscript"/>
      <sz val="8"/>
      <color rgb="FF000000"/>
      <name val="Verdana"/>
      <family val="2"/>
    </font>
    <font>
      <u/>
      <sz val="11"/>
      <color theme="10"/>
      <name val="Calibri"/>
      <family val="2"/>
      <scheme val="minor"/>
    </font>
    <font>
      <sz val="11"/>
      <color theme="4" tint="0.39997558519241921"/>
      <name val="Calibri"/>
      <family val="2"/>
      <scheme val="minor"/>
    </font>
    <font>
      <b/>
      <sz val="8"/>
      <color indexed="8"/>
      <name val="Verdana"/>
      <family val="2"/>
    </font>
    <font>
      <sz val="8"/>
      <color indexed="8"/>
      <name val="Verdana"/>
      <family val="2"/>
    </font>
    <font>
      <b/>
      <vertAlign val="superscript"/>
      <sz val="8"/>
      <color indexed="8"/>
      <name val="Verdana"/>
      <family val="2"/>
    </font>
    <font>
      <vertAlign val="superscript"/>
      <sz val="8"/>
      <color indexed="8"/>
      <name val="Verdana"/>
      <family val="2"/>
    </font>
    <font>
      <sz val="8"/>
      <color theme="1"/>
      <name val="Verdana"/>
      <family val="2"/>
    </font>
    <font>
      <b/>
      <sz val="13"/>
      <name val="Calibri"/>
      <family val="2"/>
      <scheme val="minor"/>
    </font>
    <font>
      <sz val="11"/>
      <name val="Calibri"/>
      <family val="2"/>
      <scheme val="minor"/>
    </font>
    <font>
      <sz val="9"/>
      <name val="Calibri"/>
      <family val="2"/>
      <scheme val="minor"/>
    </font>
    <font>
      <b/>
      <sz val="9"/>
      <name val="Calibri"/>
      <family val="2"/>
      <scheme val="minor"/>
    </font>
    <font>
      <sz val="10"/>
      <name val="Calibri"/>
      <family val="2"/>
      <scheme val="minor"/>
    </font>
    <font>
      <b/>
      <sz val="10"/>
      <name val="Calibri"/>
      <family val="2"/>
      <scheme val="minor"/>
    </font>
    <font>
      <sz val="8"/>
      <color rgb="FF00B0F0"/>
      <name val="Verdana"/>
      <family val="2"/>
    </font>
    <font>
      <sz val="11"/>
      <color theme="3" tint="0.59999389629810485"/>
      <name val="Calibri"/>
      <family val="2"/>
      <scheme val="minor"/>
    </font>
    <font>
      <sz val="11"/>
      <name val="Calibri"/>
      <family val="2"/>
    </font>
    <font>
      <b/>
      <sz val="11"/>
      <name val="Calibri"/>
      <family val="2"/>
    </font>
    <font>
      <b/>
      <sz val="10"/>
      <name val="Calibri"/>
      <family val="2"/>
    </font>
    <font>
      <sz val="10"/>
      <name val="Calibri"/>
      <family val="2"/>
    </font>
  </fonts>
  <fills count="9">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theme="4" tint="0.39997558519241921"/>
      </top>
      <bottom/>
      <diagonal/>
    </border>
    <border>
      <left/>
      <right/>
      <top style="thin">
        <color indexed="64"/>
      </top>
      <bottom style="thin">
        <color indexed="64"/>
      </bottom>
      <diagonal/>
    </border>
    <border>
      <left style="thin">
        <color rgb="FF003399"/>
      </left>
      <right style="thin">
        <color rgb="FF003399"/>
      </right>
      <top style="thin">
        <color rgb="FF003399"/>
      </top>
      <bottom/>
      <diagonal/>
    </border>
    <border>
      <left style="thin">
        <color rgb="FF003399"/>
      </left>
      <right style="thin">
        <color rgb="FF003399"/>
      </right>
      <top/>
      <bottom style="thin">
        <color rgb="FF003399"/>
      </bottom>
      <diagonal/>
    </border>
    <border>
      <left style="thin">
        <color indexed="64"/>
      </left>
      <right style="thin">
        <color indexed="64"/>
      </right>
      <top style="thin">
        <color rgb="FFFFFFFF"/>
      </top>
      <bottom style="thin">
        <color indexed="64"/>
      </bottom>
      <diagonal/>
    </border>
    <border>
      <left/>
      <right style="thin">
        <color rgb="FF000000"/>
      </right>
      <top/>
      <bottom style="thin">
        <color rgb="FF000000"/>
      </bottom>
      <diagonal/>
    </border>
    <border>
      <left style="thin">
        <color rgb="FFD3D3D3"/>
      </left>
      <right style="thin">
        <color rgb="FFD3D3D3"/>
      </right>
      <top/>
      <bottom style="thin">
        <color rgb="FFD3D3D3"/>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7" fillId="0" borderId="0"/>
    <xf numFmtId="166" fontId="7" fillId="0" borderId="0" applyFont="0" applyFill="0" applyBorder="0" applyAlignment="0" applyProtection="0"/>
    <xf numFmtId="166" fontId="7" fillId="0" borderId="0" applyFont="0" applyFill="0" applyBorder="0" applyAlignment="0" applyProtection="0"/>
    <xf numFmtId="167" fontId="1" fillId="0" borderId="0" applyFont="0" applyFill="0" applyBorder="0" applyAlignment="0" applyProtection="0"/>
    <xf numFmtId="0" fontId="7" fillId="0" borderId="0"/>
    <xf numFmtId="0" fontId="7" fillId="0" borderId="0"/>
    <xf numFmtId="0" fontId="17" fillId="0" borderId="0" applyNumberFormat="0" applyFill="0" applyBorder="0" applyAlignment="0" applyProtection="0"/>
  </cellStyleXfs>
  <cellXfs count="187">
    <xf numFmtId="0" fontId="0" fillId="0" borderId="0" xfId="0"/>
    <xf numFmtId="0" fontId="3" fillId="0" borderId="1" xfId="0" applyFont="1" applyBorder="1"/>
    <xf numFmtId="0" fontId="5" fillId="0" borderId="1" xfId="0" applyFont="1" applyBorder="1"/>
    <xf numFmtId="41" fontId="5" fillId="0" borderId="1" xfId="0" applyNumberFormat="1" applyFont="1" applyBorder="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1" fontId="5" fillId="0" borderId="0" xfId="0" applyNumberFormat="1" applyFont="1"/>
    <xf numFmtId="0" fontId="4" fillId="0" borderId="0" xfId="0" applyFont="1" applyAlignment="1">
      <alignment horizontal="center" vertical="center"/>
    </xf>
    <xf numFmtId="0" fontId="6" fillId="0" borderId="0" xfId="0" applyFont="1"/>
    <xf numFmtId="0" fontId="8" fillId="0" borderId="0" xfId="4" applyFont="1" applyAlignment="1" applyProtection="1">
      <alignment vertical="center" wrapText="1" readingOrder="1"/>
      <protection locked="0"/>
    </xf>
    <xf numFmtId="0" fontId="8" fillId="0" borderId="0" xfId="4" applyFont="1" applyAlignment="1">
      <alignment vertical="center"/>
    </xf>
    <xf numFmtId="0" fontId="13" fillId="0" borderId="0" xfId="0" applyFont="1"/>
    <xf numFmtId="0" fontId="9" fillId="0" borderId="0" xfId="4" applyFont="1" applyAlignment="1" applyProtection="1">
      <alignment vertical="center" readingOrder="1"/>
      <protection locked="0"/>
    </xf>
    <xf numFmtId="0" fontId="8" fillId="0" borderId="0" xfId="4" applyFont="1" applyAlignment="1" applyProtection="1">
      <alignment vertical="center" readingOrder="1"/>
      <protection locked="0"/>
    </xf>
    <xf numFmtId="0" fontId="12" fillId="0" borderId="7" xfId="0" applyFont="1" applyBorder="1" applyAlignment="1" applyProtection="1">
      <alignment horizontal="centerContinuous" vertical="center" wrapText="1" readingOrder="1"/>
      <protection locked="0"/>
    </xf>
    <xf numFmtId="0" fontId="9" fillId="0" borderId="1" xfId="4" applyFont="1" applyBorder="1" applyAlignment="1" applyProtection="1">
      <alignment horizontal="center" vertical="center" readingOrder="1"/>
      <protection locked="0"/>
    </xf>
    <xf numFmtId="41" fontId="9" fillId="0" borderId="0" xfId="5" applyNumberFormat="1" applyFont="1" applyFill="1" applyBorder="1" applyAlignment="1" applyProtection="1">
      <alignment horizontal="right" vertical="center" readingOrder="1"/>
    </xf>
    <xf numFmtId="41" fontId="8" fillId="0" borderId="0" xfId="5" applyNumberFormat="1" applyFont="1" applyFill="1" applyBorder="1" applyAlignment="1" applyProtection="1">
      <alignment horizontal="right" vertical="center" readingOrder="1"/>
      <protection locked="0"/>
    </xf>
    <xf numFmtId="41" fontId="8" fillId="0" borderId="0" xfId="4" applyNumberFormat="1" applyFont="1" applyAlignment="1">
      <alignment vertical="center"/>
    </xf>
    <xf numFmtId="0" fontId="8" fillId="0" borderId="0" xfId="4" applyFont="1" applyAlignment="1" applyProtection="1">
      <alignment horizontal="justify" vertical="center"/>
      <protection locked="0"/>
    </xf>
    <xf numFmtId="0" fontId="8" fillId="0" borderId="0" xfId="4" applyFont="1" applyAlignment="1" applyProtection="1">
      <alignment vertical="center"/>
      <protection locked="0"/>
    </xf>
    <xf numFmtId="0" fontId="9" fillId="0" borderId="0" xfId="4" quotePrefix="1" applyFont="1" applyAlignment="1" applyProtection="1">
      <alignment vertical="center" readingOrder="1"/>
      <protection locked="0"/>
    </xf>
    <xf numFmtId="0" fontId="8" fillId="0" borderId="1" xfId="4" applyFont="1" applyBorder="1" applyAlignment="1" applyProtection="1">
      <alignment horizontal="centerContinuous" vertical="center"/>
      <protection locked="0"/>
    </xf>
    <xf numFmtId="0" fontId="9" fillId="0" borderId="1" xfId="4" applyFont="1" applyBorder="1" applyAlignment="1" applyProtection="1">
      <alignment horizontal="centerContinuous" vertical="center" readingOrder="1"/>
      <protection locked="0"/>
    </xf>
    <xf numFmtId="0" fontId="12" fillId="0" borderId="0" xfId="0" applyFont="1" applyAlignment="1" applyProtection="1">
      <alignment vertical="center" readingOrder="1"/>
      <protection locked="0"/>
    </xf>
    <xf numFmtId="0" fontId="14" fillId="0" borderId="0" xfId="0" applyFont="1" applyAlignment="1" applyProtection="1">
      <alignment vertical="top" readingOrder="1"/>
      <protection locked="0"/>
    </xf>
    <xf numFmtId="0" fontId="12" fillId="0" borderId="7" xfId="0" applyFont="1" applyBorder="1" applyAlignment="1" applyProtection="1">
      <alignment horizontal="centerContinuous" vertical="center" readingOrder="1"/>
      <protection locked="0"/>
    </xf>
    <xf numFmtId="0" fontId="8" fillId="0" borderId="9" xfId="0" applyFont="1" applyBorder="1" applyAlignment="1" applyProtection="1">
      <alignment horizontal="centerContinuous" vertical="center"/>
      <protection locked="0"/>
    </xf>
    <xf numFmtId="41" fontId="9" fillId="0" borderId="1" xfId="0" applyNumberFormat="1" applyFont="1" applyBorder="1" applyAlignment="1">
      <alignment horizontal="centerContinuous" vertical="center" wrapText="1"/>
    </xf>
    <xf numFmtId="41" fontId="9" fillId="0" borderId="1" xfId="0" applyNumberFormat="1" applyFont="1" applyBorder="1" applyAlignment="1">
      <alignment horizontal="centerContinuous" vertical="center"/>
    </xf>
    <xf numFmtId="0" fontId="12" fillId="0" borderId="11" xfId="0" applyFont="1" applyBorder="1" applyAlignment="1" applyProtection="1">
      <alignment horizontal="center" vertical="center" readingOrder="1"/>
      <protection locked="0"/>
    </xf>
    <xf numFmtId="168" fontId="12" fillId="0" borderId="12" xfId="7" applyNumberFormat="1" applyFont="1" applyFill="1" applyBorder="1" applyAlignment="1" applyProtection="1">
      <alignment vertical="top" readingOrder="1"/>
    </xf>
    <xf numFmtId="168" fontId="14" fillId="0" borderId="12" xfId="7" applyNumberFormat="1" applyFont="1" applyFill="1" applyBorder="1" applyAlignment="1" applyProtection="1">
      <alignment vertical="top" readingOrder="1"/>
      <protection locked="0"/>
    </xf>
    <xf numFmtId="168" fontId="14" fillId="0" borderId="12" xfId="7" applyNumberFormat="1" applyFont="1" applyFill="1" applyBorder="1" applyAlignment="1" applyProtection="1">
      <alignment horizontal="right" vertical="top" readingOrder="1"/>
      <protection locked="0"/>
    </xf>
    <xf numFmtId="0" fontId="14" fillId="0" borderId="12" xfId="0" applyFont="1" applyBorder="1" applyAlignment="1" applyProtection="1">
      <alignment vertical="top" readingOrder="1"/>
      <protection locked="0"/>
    </xf>
    <xf numFmtId="0" fontId="8" fillId="0" borderId="0" xfId="8" applyFont="1" applyAlignment="1">
      <alignment vertical="center"/>
    </xf>
    <xf numFmtId="0" fontId="14" fillId="0" borderId="12" xfId="0" applyFont="1" applyBorder="1" applyAlignment="1" applyProtection="1">
      <alignment vertical="center" readingOrder="1"/>
      <protection locked="0"/>
    </xf>
    <xf numFmtId="0" fontId="8" fillId="0" borderId="0" xfId="9" applyFont="1" applyAlignment="1">
      <alignment vertical="center"/>
    </xf>
    <xf numFmtId="3" fontId="8" fillId="0" borderId="0" xfId="9" applyNumberFormat="1" applyFont="1" applyAlignment="1" applyProtection="1">
      <alignment vertical="center" readingOrder="1"/>
      <protection locked="0"/>
    </xf>
    <xf numFmtId="0" fontId="8" fillId="0" borderId="0" xfId="9" applyFont="1" applyAlignment="1" applyProtection="1">
      <alignment vertical="center" readingOrder="1"/>
      <protection locked="0"/>
    </xf>
    <xf numFmtId="0" fontId="17" fillId="0" borderId="0" xfId="10"/>
    <xf numFmtId="0" fontId="5" fillId="0" borderId="0" xfId="0" applyFont="1"/>
    <xf numFmtId="0" fontId="4" fillId="4" borderId="15" xfId="0" applyFont="1" applyFill="1" applyBorder="1" applyAlignment="1">
      <alignment horizontal="left"/>
    </xf>
    <xf numFmtId="3" fontId="2" fillId="4" borderId="15" xfId="0" applyNumberFormat="1" applyFont="1" applyFill="1" applyBorder="1" applyAlignment="1">
      <alignment wrapText="1"/>
    </xf>
    <xf numFmtId="0" fontId="5" fillId="0" borderId="0" xfId="0" applyFont="1" applyAlignment="1">
      <alignment horizontal="left"/>
    </xf>
    <xf numFmtId="3" fontId="0" fillId="0" borderId="0" xfId="0" applyNumberFormat="1"/>
    <xf numFmtId="0" fontId="0" fillId="0" borderId="0" xfId="0" applyAlignment="1">
      <alignment horizontal="left"/>
    </xf>
    <xf numFmtId="0" fontId="2" fillId="4" borderId="15" xfId="0" applyFont="1" applyFill="1" applyBorder="1" applyAlignment="1">
      <alignment horizontal="left"/>
    </xf>
    <xf numFmtId="3" fontId="2" fillId="4" borderId="15" xfId="0" applyNumberFormat="1" applyFont="1" applyFill="1" applyBorder="1"/>
    <xf numFmtId="0" fontId="18" fillId="0" borderId="0" xfId="0" applyFont="1" applyAlignment="1">
      <alignment horizontal="center"/>
    </xf>
    <xf numFmtId="0" fontId="19" fillId="6" borderId="8" xfId="4" applyFont="1" applyFill="1" applyBorder="1" applyAlignment="1" applyProtection="1">
      <alignment horizontal="centerContinuous" vertical="center" wrapText="1" readingOrder="1"/>
      <protection locked="0"/>
    </xf>
    <xf numFmtId="0" fontId="9" fillId="0" borderId="1" xfId="4" applyFont="1" applyBorder="1" applyAlignment="1" applyProtection="1">
      <alignment horizontal="centerContinuous" vertical="center" wrapText="1" readingOrder="1"/>
      <protection locked="0"/>
    </xf>
    <xf numFmtId="0" fontId="8" fillId="0" borderId="1" xfId="4" applyFont="1" applyBorder="1" applyAlignment="1">
      <alignment horizontal="centerContinuous" vertical="center"/>
    </xf>
    <xf numFmtId="0" fontId="19" fillId="0" borderId="0" xfId="4" applyFont="1" applyAlignment="1" applyProtection="1">
      <alignment vertical="center" readingOrder="1"/>
      <protection locked="0"/>
    </xf>
    <xf numFmtId="0" fontId="20" fillId="0" borderId="0" xfId="4" applyFont="1" applyAlignment="1" applyProtection="1">
      <alignment vertical="center" readingOrder="1"/>
      <protection locked="0"/>
    </xf>
    <xf numFmtId="0" fontId="19" fillId="0" borderId="1" xfId="4" applyFont="1" applyBorder="1" applyAlignment="1" applyProtection="1">
      <alignment horizontal="centerContinuous" vertical="center" readingOrder="1"/>
      <protection locked="0"/>
    </xf>
    <xf numFmtId="0" fontId="19" fillId="0" borderId="1" xfId="4" applyFont="1" applyBorder="1" applyAlignment="1" applyProtection="1">
      <alignment horizontal="centerContinuous" vertical="center" wrapText="1" readingOrder="1"/>
      <protection locked="0"/>
    </xf>
    <xf numFmtId="0" fontId="8" fillId="0" borderId="1" xfId="4" applyFont="1" applyBorder="1" applyAlignment="1" applyProtection="1">
      <alignment horizontal="centerContinuous" vertical="center" wrapText="1"/>
      <protection locked="0"/>
    </xf>
    <xf numFmtId="0" fontId="19" fillId="6" borderId="4" xfId="4" applyFont="1" applyFill="1" applyBorder="1" applyAlignment="1" applyProtection="1">
      <alignment vertical="center" readingOrder="1"/>
      <protection locked="0"/>
    </xf>
    <xf numFmtId="0" fontId="19" fillId="0" borderId="1" xfId="4" applyFont="1" applyBorder="1" applyAlignment="1" applyProtection="1">
      <alignment horizontal="center" vertical="center" readingOrder="1"/>
      <protection locked="0"/>
    </xf>
    <xf numFmtId="41" fontId="19" fillId="0" borderId="0" xfId="6" applyNumberFormat="1" applyFont="1" applyFill="1" applyBorder="1" applyAlignment="1" applyProtection="1">
      <alignment vertical="center" readingOrder="1"/>
    </xf>
    <xf numFmtId="41" fontId="19" fillId="0" borderId="0" xfId="6" applyNumberFormat="1" applyFont="1" applyFill="1" applyBorder="1" applyAlignment="1" applyProtection="1">
      <alignment horizontal="right" vertical="center" readingOrder="1"/>
    </xf>
    <xf numFmtId="41" fontId="20" fillId="0" borderId="0" xfId="6" applyNumberFormat="1" applyFont="1" applyFill="1" applyBorder="1" applyAlignment="1" applyProtection="1">
      <alignment horizontal="right" vertical="center" readingOrder="1"/>
      <protection locked="0"/>
    </xf>
    <xf numFmtId="0" fontId="20" fillId="0" borderId="0" xfId="0" applyFont="1" applyAlignment="1" applyProtection="1">
      <alignment vertical="center" readingOrder="1"/>
      <protection locked="0"/>
    </xf>
    <xf numFmtId="0" fontId="0" fillId="0" borderId="0" xfId="0" applyAlignment="1" applyProtection="1">
      <alignment vertical="center"/>
      <protection locked="0"/>
    </xf>
    <xf numFmtId="0" fontId="19" fillId="0" borderId="0" xfId="4" quotePrefix="1" applyFont="1" applyAlignment="1" applyProtection="1">
      <alignment vertical="center" readingOrder="1"/>
      <protection locked="0"/>
    </xf>
    <xf numFmtId="0" fontId="8" fillId="0" borderId="0" xfId="0" applyFont="1" applyAlignment="1">
      <alignment vertical="center"/>
    </xf>
    <xf numFmtId="0" fontId="8" fillId="0" borderId="0" xfId="0" applyFont="1"/>
    <xf numFmtId="0" fontId="12" fillId="0" borderId="9" xfId="0" applyFont="1" applyBorder="1" applyAlignment="1" applyProtection="1">
      <alignment horizontal="centerContinuous" vertical="center" readingOrder="1"/>
      <protection locked="0"/>
    </xf>
    <xf numFmtId="0" fontId="12" fillId="6" borderId="19" xfId="0" applyFont="1" applyFill="1" applyBorder="1" applyAlignment="1" applyProtection="1">
      <alignment horizontal="center" vertical="top" readingOrder="1"/>
      <protection locked="0"/>
    </xf>
    <xf numFmtId="0" fontId="12" fillId="0" borderId="20" xfId="0" applyFont="1" applyBorder="1" applyAlignment="1" applyProtection="1">
      <alignment horizontal="center" vertical="center" readingOrder="1"/>
      <protection locked="0"/>
    </xf>
    <xf numFmtId="0" fontId="12" fillId="0" borderId="21" xfId="0" applyFont="1" applyBorder="1" applyAlignment="1" applyProtection="1">
      <alignment vertical="top" readingOrder="1"/>
      <protection locked="0"/>
    </xf>
    <xf numFmtId="0" fontId="23" fillId="0" borderId="0" xfId="0" applyFont="1" applyAlignment="1" applyProtection="1">
      <alignment vertical="center"/>
      <protection locked="0"/>
    </xf>
    <xf numFmtId="0" fontId="20" fillId="0" borderId="0" xfId="8" quotePrefix="1" applyFont="1" applyAlignment="1" applyProtection="1">
      <alignment vertical="center" readingOrder="1"/>
      <protection locked="0"/>
    </xf>
    <xf numFmtId="0" fontId="8" fillId="0" borderId="13"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19" fillId="0" borderId="0" xfId="9" applyFont="1" applyAlignment="1" applyProtection="1">
      <alignment vertical="center" readingOrder="1"/>
      <protection locked="0"/>
    </xf>
    <xf numFmtId="0" fontId="20" fillId="0" borderId="0" xfId="9" applyFont="1" applyAlignment="1" applyProtection="1">
      <alignment vertical="center" readingOrder="1"/>
      <protection locked="0"/>
    </xf>
    <xf numFmtId="0" fontId="12" fillId="0" borderId="10" xfId="0" applyFont="1" applyBorder="1" applyAlignment="1" applyProtection="1">
      <alignment horizontal="center" vertical="top" readingOrder="1"/>
      <protection locked="0"/>
    </xf>
    <xf numFmtId="0" fontId="19" fillId="0" borderId="4" xfId="9" applyFont="1" applyBorder="1" applyAlignment="1" applyProtection="1">
      <alignment horizontal="center" vertical="center" readingOrder="1"/>
      <protection locked="0"/>
    </xf>
    <xf numFmtId="3" fontId="19" fillId="0" borderId="0" xfId="9" applyNumberFormat="1" applyFont="1" applyAlignment="1" applyProtection="1">
      <alignment vertical="center" readingOrder="1"/>
      <protection locked="0"/>
    </xf>
    <xf numFmtId="41" fontId="19" fillId="0" borderId="0" xfId="9" applyNumberFormat="1" applyFont="1" applyAlignment="1">
      <alignment horizontal="right" vertical="center" readingOrder="1"/>
    </xf>
    <xf numFmtId="3" fontId="20" fillId="0" borderId="0" xfId="9" applyNumberFormat="1" applyFont="1" applyAlignment="1" applyProtection="1">
      <alignment vertical="center" readingOrder="1"/>
      <protection locked="0"/>
    </xf>
    <xf numFmtId="41" fontId="23" fillId="0" borderId="0" xfId="6" applyNumberFormat="1" applyFont="1" applyFill="1" applyBorder="1" applyAlignment="1">
      <alignment vertical="center"/>
    </xf>
    <xf numFmtId="41" fontId="20" fillId="0" borderId="0" xfId="9" applyNumberFormat="1" applyFont="1" applyAlignment="1" applyProtection="1">
      <alignment horizontal="right" vertical="center" readingOrder="1"/>
      <protection locked="0"/>
    </xf>
    <xf numFmtId="0" fontId="19" fillId="0" borderId="0" xfId="9" applyFont="1" applyAlignment="1" applyProtection="1">
      <alignment horizontal="justify" vertical="center" readingOrder="1"/>
      <protection locked="0"/>
    </xf>
    <xf numFmtId="0" fontId="20" fillId="0" borderId="0" xfId="9" quotePrefix="1" applyFont="1" applyAlignment="1" applyProtection="1">
      <alignment vertical="center" readingOrder="1"/>
      <protection locked="0"/>
    </xf>
    <xf numFmtId="0" fontId="20" fillId="0" borderId="0" xfId="9" applyFont="1" applyAlignment="1" applyProtection="1">
      <alignment horizontal="justify" vertical="center" readingOrder="1"/>
      <protection locked="0"/>
    </xf>
    <xf numFmtId="0" fontId="24" fillId="0" borderId="0" xfId="0" applyFont="1"/>
    <xf numFmtId="0" fontId="25" fillId="0" borderId="0" xfId="0" applyFont="1"/>
    <xf numFmtId="0" fontId="26" fillId="0" borderId="0" xfId="0" applyFont="1"/>
    <xf numFmtId="49" fontId="26" fillId="0" borderId="0" xfId="0" applyNumberFormat="1" applyFont="1"/>
    <xf numFmtId="49" fontId="25" fillId="0" borderId="0" xfId="0" applyNumberFormat="1" applyFont="1"/>
    <xf numFmtId="0" fontId="26" fillId="0" borderId="1" xfId="0" applyFont="1" applyBorder="1"/>
    <xf numFmtId="165" fontId="28" fillId="0" borderId="1" xfId="1" applyNumberFormat="1" applyFont="1" applyFill="1" applyBorder="1" applyAlignment="1"/>
    <xf numFmtId="0" fontId="29" fillId="0" borderId="1" xfId="0" applyFont="1" applyBorder="1"/>
    <xf numFmtId="165" fontId="29" fillId="0" borderId="1" xfId="1" applyNumberFormat="1" applyFont="1" applyFill="1" applyBorder="1" applyAlignment="1"/>
    <xf numFmtId="164" fontId="26" fillId="0" borderId="1" xfId="3" applyNumberFormat="1" applyFont="1" applyBorder="1"/>
    <xf numFmtId="41" fontId="26" fillId="0" borderId="1" xfId="0" applyNumberFormat="1" applyFont="1" applyBorder="1"/>
    <xf numFmtId="0" fontId="27" fillId="0" borderId="1" xfId="0" applyFont="1" applyBorder="1"/>
    <xf numFmtId="9" fontId="27" fillId="0" borderId="1" xfId="3" applyFont="1" applyBorder="1"/>
    <xf numFmtId="41" fontId="27" fillId="0" borderId="1" xfId="0" applyNumberFormat="1" applyFont="1" applyBorder="1"/>
    <xf numFmtId="0" fontId="29" fillId="2"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28" fillId="0" borderId="1" xfId="0" applyFont="1" applyBorder="1"/>
    <xf numFmtId="0" fontId="28" fillId="0" borderId="3" xfId="0" applyFont="1" applyBorder="1"/>
    <xf numFmtId="0" fontId="28" fillId="0" borderId="5" xfId="0" applyFont="1" applyBorder="1"/>
    <xf numFmtId="41" fontId="28" fillId="0" borderId="1" xfId="2" applyFont="1" applyBorder="1"/>
    <xf numFmtId="10" fontId="28" fillId="0" borderId="1" xfId="3" applyNumberFormat="1" applyFont="1" applyBorder="1"/>
    <xf numFmtId="41" fontId="28" fillId="0" borderId="1" xfId="0" applyNumberFormat="1" applyFont="1" applyBorder="1"/>
    <xf numFmtId="0" fontId="28" fillId="0" borderId="2" xfId="0" applyFont="1" applyBorder="1"/>
    <xf numFmtId="41" fontId="28" fillId="0" borderId="4" xfId="0" applyNumberFormat="1" applyFont="1" applyBorder="1"/>
    <xf numFmtId="0" fontId="25" fillId="0" borderId="0" xfId="0" applyFont="1" applyAlignment="1">
      <alignment horizontal="center"/>
    </xf>
    <xf numFmtId="41" fontId="20" fillId="0" borderId="0" xfId="2" applyFont="1" applyFill="1" applyBorder="1" applyAlignment="1" applyProtection="1">
      <alignment horizontal="right" vertical="top" wrapText="1" readingOrder="1"/>
      <protection locked="0"/>
    </xf>
    <xf numFmtId="0" fontId="8" fillId="0" borderId="0" xfId="0" applyFont="1" applyAlignment="1" applyProtection="1">
      <alignment vertical="center" readingOrder="1"/>
      <protection locked="0"/>
    </xf>
    <xf numFmtId="41" fontId="28" fillId="0" borderId="0" xfId="2" applyFont="1" applyBorder="1"/>
    <xf numFmtId="10" fontId="28" fillId="0" borderId="0" xfId="3" applyNumberFormat="1" applyFont="1" applyBorder="1"/>
    <xf numFmtId="41" fontId="28" fillId="0" borderId="0" xfId="0" applyNumberFormat="1" applyFont="1"/>
    <xf numFmtId="0" fontId="9" fillId="0" borderId="24" xfId="4" applyFont="1" applyBorder="1" applyAlignment="1" applyProtection="1">
      <alignment horizontal="centerContinuous" vertical="center" readingOrder="1"/>
      <protection locked="0"/>
    </xf>
    <xf numFmtId="0" fontId="8" fillId="0" borderId="23" xfId="4" applyFont="1" applyBorder="1" applyAlignment="1" applyProtection="1">
      <alignment horizontal="centerContinuous" vertical="center"/>
      <protection locked="0"/>
    </xf>
    <xf numFmtId="0" fontId="9" fillId="6" borderId="4" xfId="4" applyFont="1" applyFill="1" applyBorder="1" applyAlignment="1" applyProtection="1">
      <alignment vertical="center" readingOrder="1"/>
      <protection locked="0"/>
    </xf>
    <xf numFmtId="0" fontId="9" fillId="0" borderId="23" xfId="4" applyFont="1" applyBorder="1" applyAlignment="1" applyProtection="1">
      <alignment horizontal="center" vertical="center" readingOrder="1"/>
      <protection locked="0"/>
    </xf>
    <xf numFmtId="0" fontId="19" fillId="0" borderId="8" xfId="4" applyFont="1" applyBorder="1" applyAlignment="1" applyProtection="1">
      <alignment horizontal="centerContinuous" vertical="center" wrapText="1" readingOrder="1"/>
      <protection locked="0"/>
    </xf>
    <xf numFmtId="0" fontId="19" fillId="0" borderId="8" xfId="4" applyFont="1" applyBorder="1" applyAlignment="1" applyProtection="1">
      <alignment horizontal="center" vertical="center" wrapText="1" readingOrder="1"/>
      <protection locked="0"/>
    </xf>
    <xf numFmtId="0" fontId="8" fillId="0" borderId="9" xfId="0" applyFont="1" applyBorder="1" applyAlignment="1" applyProtection="1">
      <alignment horizontal="centerContinuous" vertical="center" wrapText="1"/>
      <protection locked="0"/>
    </xf>
    <xf numFmtId="0" fontId="12" fillId="0" borderId="22" xfId="0" applyFont="1" applyBorder="1" applyAlignment="1" applyProtection="1">
      <alignment horizontal="centerContinuous" vertical="center" readingOrder="1"/>
      <protection locked="0"/>
    </xf>
    <xf numFmtId="41" fontId="30" fillId="0" borderId="0" xfId="4" applyNumberFormat="1" applyFont="1" applyAlignment="1">
      <alignment vertical="center"/>
    </xf>
    <xf numFmtId="0" fontId="19" fillId="0" borderId="25" xfId="9" applyFont="1" applyBorder="1" applyAlignment="1" applyProtection="1">
      <alignment horizontal="centerContinuous" vertical="center" readingOrder="1"/>
      <protection locked="0"/>
    </xf>
    <xf numFmtId="0" fontId="8" fillId="0" borderId="26" xfId="9" applyFont="1" applyBorder="1" applyAlignment="1" applyProtection="1">
      <alignment horizontal="centerContinuous" vertical="center"/>
      <protection locked="0"/>
    </xf>
    <xf numFmtId="0" fontId="19" fillId="0" borderId="25" xfId="0" applyFont="1" applyBorder="1" applyAlignment="1" applyProtection="1">
      <alignment horizontal="centerContinuous" vertical="center" wrapText="1" readingOrder="1"/>
      <protection locked="0"/>
    </xf>
    <xf numFmtId="0" fontId="23" fillId="0" borderId="26" xfId="0" applyFont="1" applyBorder="1" applyAlignment="1" applyProtection="1">
      <alignment horizontal="centerContinuous" vertical="center" readingOrder="1"/>
      <protection locked="0"/>
    </xf>
    <xf numFmtId="0" fontId="19" fillId="0" borderId="25" xfId="0" applyFont="1" applyBorder="1" applyAlignment="1" applyProtection="1">
      <alignment horizontal="centerContinuous" vertical="center" readingOrder="1"/>
      <protection locked="0"/>
    </xf>
    <xf numFmtId="0" fontId="19" fillId="0" borderId="27" xfId="0" applyFont="1" applyBorder="1" applyAlignment="1" applyProtection="1">
      <alignment horizontal="centerContinuous" vertical="center" readingOrder="1"/>
      <protection locked="0"/>
    </xf>
    <xf numFmtId="0" fontId="23" fillId="0" borderId="28" xfId="0" applyFont="1" applyBorder="1" applyAlignment="1" applyProtection="1">
      <alignment horizontal="centerContinuous" vertical="center"/>
      <protection locked="0"/>
    </xf>
    <xf numFmtId="0" fontId="19" fillId="0" borderId="29" xfId="0" applyFont="1" applyBorder="1" applyAlignment="1" applyProtection="1">
      <alignment horizontal="centerContinuous" vertical="center" readingOrder="1"/>
      <protection locked="0"/>
    </xf>
    <xf numFmtId="0" fontId="23" fillId="0" borderId="30" xfId="0" applyFont="1" applyBorder="1" applyAlignment="1" applyProtection="1">
      <alignment horizontal="centerContinuous" vertical="center"/>
      <protection locked="0"/>
    </xf>
    <xf numFmtId="0" fontId="19" fillId="0" borderId="29" xfId="0" applyFont="1" applyBorder="1" applyAlignment="1" applyProtection="1">
      <alignment horizontal="centerContinuous" vertical="center" wrapText="1" readingOrder="1"/>
      <protection locked="0"/>
    </xf>
    <xf numFmtId="0" fontId="23" fillId="0" borderId="30" xfId="0" applyFont="1" applyBorder="1" applyAlignment="1" applyProtection="1">
      <alignment horizontal="centerContinuous" vertical="center" wrapText="1"/>
      <protection locked="0"/>
    </xf>
    <xf numFmtId="0" fontId="19" fillId="0" borderId="31" xfId="0" applyFont="1" applyBorder="1" applyAlignment="1" applyProtection="1">
      <alignment horizontal="centerContinuous" vertical="center" wrapText="1" readingOrder="1"/>
      <protection locked="0"/>
    </xf>
    <xf numFmtId="0" fontId="23" fillId="0" borderId="32" xfId="0" applyFont="1" applyBorder="1" applyAlignment="1" applyProtection="1">
      <alignment horizontal="centerContinuous" vertical="center" wrapText="1"/>
      <protection locked="0"/>
    </xf>
    <xf numFmtId="0" fontId="29" fillId="0" borderId="0" xfId="0" applyFont="1"/>
    <xf numFmtId="41" fontId="29" fillId="0" borderId="1" xfId="2" applyFont="1" applyBorder="1"/>
    <xf numFmtId="41" fontId="29" fillId="0" borderId="4" xfId="2" applyFont="1" applyBorder="1"/>
    <xf numFmtId="0" fontId="27" fillId="7" borderId="1" xfId="0" applyFont="1" applyFill="1" applyBorder="1" applyAlignment="1">
      <alignment horizontal="center"/>
    </xf>
    <xf numFmtId="0" fontId="27" fillId="7" borderId="1" xfId="0" applyFont="1" applyFill="1" applyBorder="1" applyAlignment="1">
      <alignment horizontal="center" wrapText="1"/>
    </xf>
    <xf numFmtId="0" fontId="27" fillId="7" borderId="1" xfId="0" applyFont="1" applyFill="1" applyBorder="1" applyAlignment="1">
      <alignment horizontal="center" vertical="center"/>
    </xf>
    <xf numFmtId="0" fontId="27" fillId="7"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170" fontId="29" fillId="8" borderId="1" xfId="0" applyNumberFormat="1" applyFont="1" applyFill="1" applyBorder="1"/>
    <xf numFmtId="0" fontId="28" fillId="8" borderId="1" xfId="0" applyFont="1" applyFill="1" applyBorder="1"/>
    <xf numFmtId="0" fontId="29" fillId="7" borderId="1" xfId="0" applyFont="1" applyFill="1" applyBorder="1" applyAlignment="1">
      <alignment horizontal="center" vertical="center" wrapText="1"/>
    </xf>
    <xf numFmtId="164" fontId="27" fillId="0" borderId="1" xfId="3" applyNumberFormat="1" applyFont="1" applyBorder="1" applyAlignment="1">
      <alignment horizontal="center"/>
    </xf>
    <xf numFmtId="171" fontId="29" fillId="7" borderId="1" xfId="0" applyNumberFormat="1" applyFont="1" applyFill="1" applyBorder="1"/>
    <xf numFmtId="41" fontId="29" fillId="7" borderId="1" xfId="0" applyNumberFormat="1" applyFont="1" applyFill="1" applyBorder="1"/>
    <xf numFmtId="0" fontId="31" fillId="0" borderId="0" xfId="0" applyFont="1" applyAlignment="1">
      <alignment horizontal="center"/>
    </xf>
    <xf numFmtId="173" fontId="29" fillId="7" borderId="4" xfId="0" applyNumberFormat="1" applyFont="1" applyFill="1" applyBorder="1"/>
    <xf numFmtId="171" fontId="28" fillId="8" borderId="1" xfId="0" applyNumberFormat="1" applyFont="1" applyFill="1" applyBorder="1"/>
    <xf numFmtId="173" fontId="29" fillId="7" borderId="1" xfId="0" applyNumberFormat="1" applyFont="1" applyFill="1" applyBorder="1"/>
    <xf numFmtId="41" fontId="28" fillId="0" borderId="1" xfId="2" applyFont="1" applyFill="1" applyBorder="1"/>
    <xf numFmtId="10" fontId="28" fillId="0" borderId="1" xfId="3" applyNumberFormat="1" applyFont="1" applyFill="1" applyBorder="1"/>
    <xf numFmtId="0" fontId="28" fillId="0" borderId="1" xfId="0" applyFont="1" applyBorder="1" applyAlignment="1">
      <alignment horizontal="center"/>
    </xf>
    <xf numFmtId="9" fontId="28" fillId="0" borderId="1" xfId="3" applyFont="1" applyBorder="1"/>
    <xf numFmtId="41" fontId="28" fillId="0" borderId="1" xfId="3" applyNumberFormat="1" applyFont="1" applyBorder="1"/>
    <xf numFmtId="0" fontId="32"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5" fillId="0" borderId="1" xfId="0" applyFont="1" applyBorder="1"/>
    <xf numFmtId="0" fontId="35" fillId="0" borderId="1" xfId="0" applyFont="1" applyBorder="1" applyAlignment="1">
      <alignment horizontal="center" vertical="center"/>
    </xf>
    <xf numFmtId="41" fontId="35" fillId="0" borderId="1" xfId="2" applyFont="1" applyFill="1" applyBorder="1"/>
    <xf numFmtId="10" fontId="35" fillId="0" borderId="1" xfId="3" applyNumberFormat="1" applyFont="1" applyFill="1" applyBorder="1"/>
    <xf numFmtId="0" fontId="34" fillId="0" borderId="1" xfId="0" applyFont="1" applyBorder="1"/>
    <xf numFmtId="41" fontId="34" fillId="0" borderId="1" xfId="2" applyFont="1" applyFill="1" applyBorder="1" applyAlignment="1">
      <alignment horizontal="center" vertical="center"/>
    </xf>
    <xf numFmtId="169" fontId="34" fillId="0" borderId="1" xfId="2" applyNumberFormat="1" applyFont="1" applyFill="1" applyBorder="1" applyAlignment="1">
      <alignment horizontal="center" vertical="center"/>
    </xf>
    <xf numFmtId="10" fontId="34" fillId="0" borderId="1" xfId="3" applyNumberFormat="1" applyFont="1" applyFill="1" applyBorder="1"/>
    <xf numFmtId="10" fontId="34" fillId="0" borderId="0" xfId="3" applyNumberFormat="1" applyFont="1" applyFill="1" applyBorder="1"/>
    <xf numFmtId="172" fontId="32" fillId="0" borderId="0" xfId="0" applyNumberFormat="1" applyFont="1"/>
    <xf numFmtId="41" fontId="25" fillId="0" borderId="0" xfId="0" applyNumberFormat="1" applyFont="1"/>
    <xf numFmtId="0" fontId="29" fillId="0" borderId="6" xfId="0" applyFont="1" applyBorder="1" applyAlignment="1">
      <alignment horizontal="left"/>
    </xf>
    <xf numFmtId="0" fontId="29" fillId="0" borderId="16" xfId="0" applyFont="1" applyBorder="1" applyAlignment="1">
      <alignment horizontal="left"/>
    </xf>
    <xf numFmtId="0" fontId="29" fillId="0" borderId="2" xfId="0" applyFont="1" applyBorder="1" applyAlignment="1">
      <alignment horizontal="left"/>
    </xf>
    <xf numFmtId="0" fontId="17" fillId="5" borderId="17" xfId="10" applyFill="1" applyBorder="1" applyAlignment="1">
      <alignment horizontal="center" vertical="center" wrapText="1"/>
    </xf>
    <xf numFmtId="0" fontId="17" fillId="5" borderId="18" xfId="10" applyFill="1" applyBorder="1" applyAlignment="1">
      <alignment horizontal="center" vertical="center"/>
    </xf>
    <xf numFmtId="0" fontId="33" fillId="3" borderId="1" xfId="0" applyFont="1" applyFill="1" applyBorder="1" applyAlignment="1">
      <alignment horizontal="center"/>
    </xf>
    <xf numFmtId="0" fontId="9" fillId="3" borderId="6" xfId="4" applyFont="1" applyFill="1" applyBorder="1" applyAlignment="1" applyProtection="1">
      <alignment horizontal="center" vertical="center" wrapText="1" readingOrder="1"/>
      <protection locked="0"/>
    </xf>
    <xf numFmtId="0" fontId="9" fillId="3" borderId="2" xfId="4" applyFont="1" applyFill="1" applyBorder="1" applyAlignment="1" applyProtection="1">
      <alignment horizontal="center" vertical="center" wrapText="1" readingOrder="1"/>
      <protection locked="0"/>
    </xf>
    <xf numFmtId="0" fontId="33" fillId="3" borderId="6" xfId="0" applyFont="1" applyFill="1" applyBorder="1" applyAlignment="1">
      <alignment horizontal="center" vertical="center"/>
    </xf>
    <xf numFmtId="0" fontId="33" fillId="3" borderId="2" xfId="0" applyFont="1" applyFill="1" applyBorder="1" applyAlignment="1">
      <alignment horizontal="center" vertical="center"/>
    </xf>
  </cellXfs>
  <cellStyles count="11">
    <cellStyle name="Hipervínculo" xfId="10" builtinId="8"/>
    <cellStyle name="Millares" xfId="1" builtinId="3"/>
    <cellStyle name="Millares [0]" xfId="2" builtinId="6"/>
    <cellStyle name="Millares [0] 3" xfId="7" xr:uid="{30E8479A-CF42-4F86-AD53-CA754816994D}"/>
    <cellStyle name="Millares 11 2" xfId="6" xr:uid="{BA752040-EA37-4653-99B2-A59C6EF96454}"/>
    <cellStyle name="Millares 5" xfId="5" xr:uid="{2259B941-45A9-4E06-B30A-C7D3F30C0E37}"/>
    <cellStyle name="Normal" xfId="0" builtinId="0"/>
    <cellStyle name="Normal 10" xfId="4" xr:uid="{7D300921-DAC1-453A-9728-162142AE5B38}"/>
    <cellStyle name="Normal 2 18" xfId="8" xr:uid="{3B13FEE2-4F80-41BA-B18B-C5C44A9C9CCA}"/>
    <cellStyle name="Normal 44" xfId="9" xr:uid="{1AF0E4D1-BACA-4BE8-9DCC-4AF02B273FC8}"/>
    <cellStyle name="Porcentaje" xfId="3" builtinId="5"/>
  </cellStyles>
  <dxfs count="0"/>
  <tableStyles count="0" defaultTableStyle="TableStyleMedium2" defaultPivotStyle="PivotStyleLight16"/>
  <colors>
    <mruColors>
      <color rgb="FF0033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xdr:col>
      <xdr:colOff>971550</xdr:colOff>
      <xdr:row>0</xdr:row>
      <xdr:rowOff>1200150</xdr:rowOff>
    </xdr:to>
    <xdr:pic>
      <xdr:nvPicPr>
        <xdr:cNvPr id="2" name="Imagen 1">
          <a:extLst>
            <a:ext uri="{FF2B5EF4-FFF2-40B4-BE49-F238E27FC236}">
              <a16:creationId xmlns:a16="http://schemas.microsoft.com/office/drawing/2014/main" id="{A09F59CE-5681-458D-AE6A-CC01842D7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668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169334</xdr:colOff>
      <xdr:row>0</xdr:row>
      <xdr:rowOff>205317</xdr:rowOff>
    </xdr:from>
    <xdr:ext cx="1438373" cy="422735"/>
    <xdr:pic>
      <xdr:nvPicPr>
        <xdr:cNvPr id="3" name="Imagen 2">
          <a:extLst>
            <a:ext uri="{FF2B5EF4-FFF2-40B4-BE49-F238E27FC236}">
              <a16:creationId xmlns:a16="http://schemas.microsoft.com/office/drawing/2014/main" id="{0B9E158C-F8CE-4585-8411-6E80062564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7584" y="205317"/>
          <a:ext cx="1438373" cy="422735"/>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censo2017.cl/descargas/home/sintesis-de-resultados-censo201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090-A3C7-43D2-A5F7-71CDAD3C9810}">
  <dimension ref="A1:O43"/>
  <sheetViews>
    <sheetView tabSelected="1" zoomScale="90" zoomScaleNormal="90" workbookViewId="0">
      <selection activeCell="A7" sqref="A7"/>
    </sheetView>
  </sheetViews>
  <sheetFormatPr baseColWidth="10" defaultRowHeight="15" x14ac:dyDescent="0.25"/>
  <cols>
    <col min="1" max="1" width="5.28515625" style="89" customWidth="1"/>
    <col min="2" max="2" width="26.85546875" style="89" customWidth="1"/>
    <col min="3" max="3" width="10.85546875" style="89" customWidth="1"/>
    <col min="4" max="4" width="10.140625" style="89" customWidth="1"/>
    <col min="5" max="8" width="10.28515625" style="89" customWidth="1"/>
    <col min="9" max="9" width="11.42578125" style="89"/>
    <col min="10" max="10" width="12.7109375" style="89" bestFit="1" customWidth="1"/>
    <col min="11" max="11" width="12.42578125" style="89" customWidth="1"/>
    <col min="12" max="12" width="6.42578125" style="89" customWidth="1"/>
    <col min="13" max="13" width="15.5703125" style="89" customWidth="1"/>
    <col min="14" max="15" width="12.42578125" style="89" customWidth="1"/>
    <col min="16" max="16384" width="11.42578125" style="89"/>
  </cols>
  <sheetData>
    <row r="1" spans="1:4" ht="95.25" customHeight="1" x14ac:dyDescent="0.25"/>
    <row r="2" spans="1:4" ht="16.5" customHeight="1" x14ac:dyDescent="0.3">
      <c r="A2" s="88" t="s">
        <v>115</v>
      </c>
    </row>
    <row r="3" spans="1:4" ht="16.5" customHeight="1" x14ac:dyDescent="0.3">
      <c r="A3" s="88" t="s">
        <v>12</v>
      </c>
    </row>
    <row r="4" spans="1:4" ht="16.5" customHeight="1" x14ac:dyDescent="0.3">
      <c r="A4" s="88" t="s">
        <v>155</v>
      </c>
    </row>
    <row r="5" spans="1:4" x14ac:dyDescent="0.25">
      <c r="A5" s="140" t="s">
        <v>205</v>
      </c>
    </row>
    <row r="6" spans="1:4" x14ac:dyDescent="0.25">
      <c r="A6" s="90" t="s">
        <v>112</v>
      </c>
    </row>
    <row r="7" spans="1:4" x14ac:dyDescent="0.25">
      <c r="A7" s="91" t="s">
        <v>206</v>
      </c>
      <c r="B7" s="92"/>
    </row>
    <row r="8" spans="1:4" ht="6" customHeight="1" x14ac:dyDescent="0.25"/>
    <row r="9" spans="1:4" ht="24.75" x14ac:dyDescent="0.25">
      <c r="B9" s="143" t="s">
        <v>13</v>
      </c>
      <c r="C9" s="144" t="s">
        <v>156</v>
      </c>
    </row>
    <row r="10" spans="1:4" x14ac:dyDescent="0.25">
      <c r="B10" s="93" t="s">
        <v>14</v>
      </c>
      <c r="C10" s="94">
        <v>3825784</v>
      </c>
    </row>
    <row r="11" spans="1:4" x14ac:dyDescent="0.25">
      <c r="B11" s="93" t="s">
        <v>15</v>
      </c>
      <c r="C11" s="94">
        <v>0</v>
      </c>
    </row>
    <row r="12" spans="1:4" x14ac:dyDescent="0.25">
      <c r="B12" s="95" t="s">
        <v>116</v>
      </c>
      <c r="C12" s="96">
        <f>SUM(C10:C11)</f>
        <v>3825784</v>
      </c>
    </row>
    <row r="13" spans="1:4" ht="7.5" customHeight="1" x14ac:dyDescent="0.25"/>
    <row r="14" spans="1:4" x14ac:dyDescent="0.25">
      <c r="B14" s="143" t="s">
        <v>0</v>
      </c>
      <c r="C14" s="143" t="s">
        <v>1</v>
      </c>
      <c r="D14" s="143" t="s">
        <v>2</v>
      </c>
    </row>
    <row r="15" spans="1:4" x14ac:dyDescent="0.25">
      <c r="B15" s="93" t="s">
        <v>3</v>
      </c>
      <c r="C15" s="97">
        <v>0.4</v>
      </c>
      <c r="D15" s="98">
        <f>$C$12*C15</f>
        <v>1530313.6</v>
      </c>
    </row>
    <row r="16" spans="1:4" x14ac:dyDescent="0.25">
      <c r="B16" s="93" t="s">
        <v>4</v>
      </c>
      <c r="C16" s="97">
        <v>0.15</v>
      </c>
      <c r="D16" s="98">
        <f t="shared" ref="D16:D20" si="0">$C$12*C16</f>
        <v>573867.6</v>
      </c>
    </row>
    <row r="17" spans="1:15" x14ac:dyDescent="0.25">
      <c r="B17" s="93" t="s">
        <v>5</v>
      </c>
      <c r="C17" s="97">
        <v>0.1</v>
      </c>
      <c r="D17" s="98">
        <f t="shared" si="0"/>
        <v>382578.4</v>
      </c>
    </row>
    <row r="18" spans="1:15" x14ac:dyDescent="0.25">
      <c r="B18" s="93" t="s">
        <v>6</v>
      </c>
      <c r="C18" s="97">
        <v>2.5000000000000001E-2</v>
      </c>
      <c r="D18" s="98">
        <f t="shared" si="0"/>
        <v>95644.6</v>
      </c>
    </row>
    <row r="19" spans="1:15" x14ac:dyDescent="0.25">
      <c r="B19" s="93" t="s">
        <v>7</v>
      </c>
      <c r="C19" s="97">
        <v>2.5000000000000001E-2</v>
      </c>
      <c r="D19" s="98">
        <f t="shared" si="0"/>
        <v>95644.6</v>
      </c>
    </row>
    <row r="20" spans="1:15" x14ac:dyDescent="0.25">
      <c r="B20" s="93" t="s">
        <v>8</v>
      </c>
      <c r="C20" s="97">
        <v>0.3</v>
      </c>
      <c r="D20" s="98">
        <f t="shared" si="0"/>
        <v>1147735.2</v>
      </c>
    </row>
    <row r="21" spans="1:15" x14ac:dyDescent="0.25">
      <c r="B21" s="99" t="s">
        <v>9</v>
      </c>
      <c r="C21" s="100">
        <f t="shared" ref="C21:D21" si="1">SUM(C15:C20)</f>
        <v>1</v>
      </c>
      <c r="D21" s="101">
        <f t="shared" si="1"/>
        <v>3825784</v>
      </c>
    </row>
    <row r="22" spans="1:15" ht="6" customHeight="1" x14ac:dyDescent="0.25"/>
    <row r="23" spans="1:15" x14ac:dyDescent="0.25">
      <c r="D23" s="151">
        <v>0.4</v>
      </c>
      <c r="E23" s="151">
        <v>0.15</v>
      </c>
      <c r="F23" s="151">
        <v>0.1</v>
      </c>
      <c r="G23" s="151">
        <v>2.5000000000000001E-2</v>
      </c>
      <c r="H23" s="151">
        <v>2.5000000000000001E-2</v>
      </c>
      <c r="I23" s="151">
        <v>0.3</v>
      </c>
    </row>
    <row r="24" spans="1:15" ht="53.25" customHeight="1" x14ac:dyDescent="0.25">
      <c r="A24" s="145" t="s">
        <v>33</v>
      </c>
      <c r="B24" s="145" t="s">
        <v>10</v>
      </c>
      <c r="C24" s="146" t="s">
        <v>210</v>
      </c>
      <c r="D24" s="146" t="s">
        <v>117</v>
      </c>
      <c r="E24" s="146" t="s">
        <v>121</v>
      </c>
      <c r="F24" s="146" t="s">
        <v>122</v>
      </c>
      <c r="G24" s="146" t="s">
        <v>118</v>
      </c>
      <c r="H24" s="146" t="s">
        <v>119</v>
      </c>
      <c r="I24" s="146" t="s">
        <v>120</v>
      </c>
      <c r="J24" s="146" t="s">
        <v>204</v>
      </c>
      <c r="K24" s="147" t="s">
        <v>207</v>
      </c>
      <c r="L24" s="147" t="s">
        <v>210</v>
      </c>
      <c r="M24" s="150" t="s">
        <v>211</v>
      </c>
      <c r="N24" s="150" t="s">
        <v>208</v>
      </c>
      <c r="O24" s="150" t="s">
        <v>209</v>
      </c>
    </row>
    <row r="25" spans="1:15" x14ac:dyDescent="0.25">
      <c r="A25" s="104">
        <v>1</v>
      </c>
      <c r="B25" s="105" t="s">
        <v>132</v>
      </c>
      <c r="C25" s="106" t="s">
        <v>34</v>
      </c>
      <c r="D25" s="107">
        <f>VLOOKUP(C25,'1.Ser Beneficiaria'!$C$5:$D$21,2,0)</f>
        <v>90018.447058823542</v>
      </c>
      <c r="E25" s="107">
        <f>VLOOKUP(C25,'2.Matrícula Pregrado'!$C$5:$F$21,4,0)</f>
        <v>39927.838889683044</v>
      </c>
      <c r="F25" s="107">
        <f>VLOOKUP(C25,'3.Matrícula Postgrado'!$C$5:$F$21,4,0)</f>
        <v>59765.451472116387</v>
      </c>
      <c r="G25" s="107">
        <f>VLOOKUP(C25,'4.Años Acreditación'!$C$5:$F$21,4,0)</f>
        <v>7754.967567567568</v>
      </c>
      <c r="H25" s="107">
        <f>IFERROR(VLOOKUP(C25,'5.Áreas Acreditación'!$C$5:$F$21,4,0),0)</f>
        <v>7713.2741935483873</v>
      </c>
      <c r="I25" s="107">
        <f>VLOOKUP(C25,'6.Fondo Cultura por habitante'!$C$5:$G$21,5,0)</f>
        <v>145824.78878416982</v>
      </c>
      <c r="J25" s="152">
        <f>SUM(D25:I25)</f>
        <v>351004.76796590874</v>
      </c>
      <c r="K25" s="148">
        <f>ROUND(J25,0)</f>
        <v>351005</v>
      </c>
      <c r="L25" s="149" t="s">
        <v>34</v>
      </c>
      <c r="M25" s="155">
        <f>+K25</f>
        <v>351005</v>
      </c>
      <c r="N25" s="155">
        <f>+M25</f>
        <v>351005</v>
      </c>
      <c r="O25" s="155">
        <v>0</v>
      </c>
    </row>
    <row r="26" spans="1:15" x14ac:dyDescent="0.25">
      <c r="A26" s="104">
        <v>2</v>
      </c>
      <c r="B26" s="110" t="s">
        <v>133</v>
      </c>
      <c r="C26" s="106" t="s">
        <v>35</v>
      </c>
      <c r="D26" s="107">
        <f>VLOOKUP(C26,'1.Ser Beneficiaria'!$C$5:$D$21,2,0)</f>
        <v>90018.447058823542</v>
      </c>
      <c r="E26" s="107">
        <f>VLOOKUP(C26,'2.Matrícula Pregrado'!$C$5:$F$21,4,0)</f>
        <v>37839.718813270782</v>
      </c>
      <c r="F26" s="107">
        <f>VLOOKUP(C26,'3.Matrícula Postgrado'!$C$5:$F$21,4,0)</f>
        <v>8216.0931070315219</v>
      </c>
      <c r="G26" s="107">
        <f>VLOOKUP(C26,'4.Años Acreditación'!$C$5:$F$21,4,0)</f>
        <v>6462.4729729729734</v>
      </c>
      <c r="H26" s="107">
        <f>IFERROR(VLOOKUP(C26,'5.Áreas Acreditación'!$C$5:$F$21,4,0),0)</f>
        <v>4627.9645161290327</v>
      </c>
      <c r="I26" s="107">
        <f>VLOOKUP(C26,'6.Fondo Cultura por habitante'!$C$5:$G$21,5,0)</f>
        <v>95276.177611195919</v>
      </c>
      <c r="J26" s="152">
        <f t="shared" ref="J26:J41" si="2">SUM(D26:I26)</f>
        <v>242440.87407942378</v>
      </c>
      <c r="K26" s="148">
        <f t="shared" ref="K26:K41" si="3">ROUND(J26,0)</f>
        <v>242441</v>
      </c>
      <c r="L26" s="149" t="s">
        <v>35</v>
      </c>
      <c r="M26" s="155">
        <f t="shared" ref="M26:M41" si="4">+K26</f>
        <v>242441</v>
      </c>
      <c r="N26" s="155">
        <f t="shared" ref="N26:N41" si="5">+M26</f>
        <v>242441</v>
      </c>
      <c r="O26" s="155">
        <v>0</v>
      </c>
    </row>
    <row r="27" spans="1:15" x14ac:dyDescent="0.25">
      <c r="A27" s="104">
        <v>3</v>
      </c>
      <c r="B27" s="110" t="s">
        <v>134</v>
      </c>
      <c r="C27" s="106" t="s">
        <v>36</v>
      </c>
      <c r="D27" s="107">
        <f>VLOOKUP(C27,'1.Ser Beneficiaria'!$C$5:$D$21,2,0)</f>
        <v>90018.447058823542</v>
      </c>
      <c r="E27" s="107">
        <f>VLOOKUP(C27,'2.Matrícula Pregrado'!$C$5:$F$21,4,0)</f>
        <v>41628.165237618741</v>
      </c>
      <c r="F27" s="107">
        <f>VLOOKUP(C27,'3.Matrícula Postgrado'!$C$5:$F$21,4,0)</f>
        <v>45254.770904052653</v>
      </c>
      <c r="G27" s="107">
        <f>VLOOKUP(C27,'4.Años Acreditación'!$C$5:$F$21,4,0)</f>
        <v>7754.967567567568</v>
      </c>
      <c r="H27" s="107">
        <f>IFERROR(VLOOKUP(C27,'5.Áreas Acreditación'!$C$5:$F$21,4,0),0)</f>
        <v>7713.2741935483873</v>
      </c>
      <c r="I27" s="107">
        <f>VLOOKUP(C27,'6.Fondo Cultura por habitante'!$C$5:$G$21,5,0)</f>
        <v>116806.37466550776</v>
      </c>
      <c r="J27" s="152">
        <f t="shared" si="2"/>
        <v>309175.99962711864</v>
      </c>
      <c r="K27" s="148">
        <f t="shared" si="3"/>
        <v>309176</v>
      </c>
      <c r="L27" s="149" t="s">
        <v>36</v>
      </c>
      <c r="M27" s="155">
        <f t="shared" si="4"/>
        <v>309176</v>
      </c>
      <c r="N27" s="155">
        <f t="shared" si="5"/>
        <v>309176</v>
      </c>
      <c r="O27" s="155">
        <v>0</v>
      </c>
    </row>
    <row r="28" spans="1:15" x14ac:dyDescent="0.25">
      <c r="A28" s="104">
        <v>4</v>
      </c>
      <c r="B28" s="110" t="s">
        <v>135</v>
      </c>
      <c r="C28" s="106" t="s">
        <v>37</v>
      </c>
      <c r="D28" s="107">
        <f>VLOOKUP(C28,'1.Ser Beneficiaria'!$C$5:$D$21,2,0)</f>
        <v>90018.447058823542</v>
      </c>
      <c r="E28" s="107">
        <f>VLOOKUP(C28,'2.Matrícula Pregrado'!$C$5:$F$21,4,0)</f>
        <v>43179.340151524993</v>
      </c>
      <c r="F28" s="107">
        <f>VLOOKUP(C28,'3.Matrícula Postgrado'!$C$5:$F$21,4,0)</f>
        <v>20805.268029095947</v>
      </c>
      <c r="G28" s="107">
        <f>VLOOKUP(C28,'4.Años Acreditación'!$C$5:$F$21,4,0)</f>
        <v>6462.4729729729734</v>
      </c>
      <c r="H28" s="107">
        <f>IFERROR(VLOOKUP(C28,'5.Áreas Acreditación'!$C$5:$F$21,4,0),0)</f>
        <v>7713.2741935483873</v>
      </c>
      <c r="I28" s="107">
        <f>VLOOKUP(C28,'6.Fondo Cultura por habitante'!$C$5:$G$21,5,0)</f>
        <v>96772.183814594013</v>
      </c>
      <c r="J28" s="152">
        <f t="shared" si="2"/>
        <v>264950.98622055986</v>
      </c>
      <c r="K28" s="148">
        <f t="shared" si="3"/>
        <v>264951</v>
      </c>
      <c r="L28" s="149" t="s">
        <v>37</v>
      </c>
      <c r="M28" s="155">
        <f t="shared" si="4"/>
        <v>264951</v>
      </c>
      <c r="N28" s="155">
        <f t="shared" si="5"/>
        <v>264951</v>
      </c>
      <c r="O28" s="155">
        <v>0</v>
      </c>
    </row>
    <row r="29" spans="1:15" x14ac:dyDescent="0.25">
      <c r="A29" s="104">
        <v>5</v>
      </c>
      <c r="B29" s="110" t="s">
        <v>136</v>
      </c>
      <c r="C29" s="106" t="s">
        <v>38</v>
      </c>
      <c r="D29" s="107">
        <f>VLOOKUP(C29,'1.Ser Beneficiaria'!$C$5:$D$21,2,0)</f>
        <v>90018.447058823542</v>
      </c>
      <c r="E29" s="107">
        <f>VLOOKUP(C29,'2.Matrícula Pregrado'!$C$5:$F$21,4,0)</f>
        <v>88696.629031461576</v>
      </c>
      <c r="F29" s="107">
        <f>VLOOKUP(C29,'3.Matrícula Postgrado'!$C$5:$F$21,4,0)</f>
        <v>94286.29428472463</v>
      </c>
      <c r="G29" s="107">
        <f>VLOOKUP(C29,'4.Años Acreditación'!$C$5:$F$21,4,0)</f>
        <v>9047.4621621621627</v>
      </c>
      <c r="H29" s="107">
        <f>IFERROR(VLOOKUP(C29,'5.Áreas Acreditación'!$C$5:$F$21,4,0),0)</f>
        <v>7713.2741935483873</v>
      </c>
      <c r="I29" s="107">
        <f>VLOOKUP(C29,'6.Fondo Cultura por habitante'!$C$5:$G$21,5,0)</f>
        <v>11649.549043719204</v>
      </c>
      <c r="J29" s="152">
        <f t="shared" si="2"/>
        <v>301411.65577443945</v>
      </c>
      <c r="K29" s="148">
        <f t="shared" si="3"/>
        <v>301412</v>
      </c>
      <c r="L29" s="149" t="s">
        <v>38</v>
      </c>
      <c r="M29" s="155">
        <f t="shared" si="4"/>
        <v>301412</v>
      </c>
      <c r="N29" s="155">
        <f t="shared" si="5"/>
        <v>301412</v>
      </c>
      <c r="O29" s="155">
        <v>0</v>
      </c>
    </row>
    <row r="30" spans="1:15" x14ac:dyDescent="0.25">
      <c r="A30" s="104">
        <v>6</v>
      </c>
      <c r="B30" s="110" t="s">
        <v>137</v>
      </c>
      <c r="C30" s="106" t="s">
        <v>39</v>
      </c>
      <c r="D30" s="107">
        <f>VLOOKUP(C30,'1.Ser Beneficiaria'!$C$5:$D$21,2,0)</f>
        <v>90018.447058823542</v>
      </c>
      <c r="E30" s="107">
        <f>VLOOKUP(C30,'2.Matrícula Pregrado'!$C$5:$F$21,4,0)</f>
        <v>28707.922264817869</v>
      </c>
      <c r="F30" s="107">
        <f>VLOOKUP(C30,'3.Matrícula Postgrado'!$C$5:$F$21,4,0)</f>
        <v>9342.4929684793915</v>
      </c>
      <c r="G30" s="107">
        <f>VLOOKUP(C30,'4.Años Acreditación'!$C$5:$F$21,4,0)</f>
        <v>6462.4729729729734</v>
      </c>
      <c r="H30" s="107">
        <f>IFERROR(VLOOKUP(C30,'5.Áreas Acreditación'!$C$5:$F$21,4,0),0)</f>
        <v>7713.2741935483873</v>
      </c>
      <c r="I30" s="107">
        <f>VLOOKUP(C30,'6.Fondo Cultura por habitante'!$C$5:$G$21,5,0)</f>
        <v>148768.68194723158</v>
      </c>
      <c r="J30" s="152">
        <f t="shared" si="2"/>
        <v>291013.29140587372</v>
      </c>
      <c r="K30" s="148">
        <f t="shared" si="3"/>
        <v>291013</v>
      </c>
      <c r="L30" s="149" t="s">
        <v>39</v>
      </c>
      <c r="M30" s="155">
        <f t="shared" si="4"/>
        <v>291013</v>
      </c>
      <c r="N30" s="155">
        <f t="shared" si="5"/>
        <v>291013</v>
      </c>
      <c r="O30" s="155">
        <v>0</v>
      </c>
    </row>
    <row r="31" spans="1:15" x14ac:dyDescent="0.25">
      <c r="A31" s="104">
        <v>7</v>
      </c>
      <c r="B31" s="110" t="s">
        <v>138</v>
      </c>
      <c r="C31" s="106" t="s">
        <v>40</v>
      </c>
      <c r="D31" s="107">
        <f>VLOOKUP(C31,'1.Ser Beneficiaria'!$C$5:$D$21,2,0)</f>
        <v>90018.447058823542</v>
      </c>
      <c r="E31" s="107">
        <f>VLOOKUP(C31,'2.Matrícula Pregrado'!$C$5:$F$21,4,0)</f>
        <v>28249.281605177319</v>
      </c>
      <c r="F31" s="107">
        <f>VLOOKUP(C31,'3.Matrícula Postgrado'!$C$5:$F$21,4,0)</f>
        <v>12257.880845167994</v>
      </c>
      <c r="G31" s="107">
        <f>VLOOKUP(C31,'4.Años Acreditación'!$C$5:$F$21,4,0)</f>
        <v>6462.4729729729734</v>
      </c>
      <c r="H31" s="107">
        <f>IFERROR(VLOOKUP(C31,'5.Áreas Acreditación'!$C$5:$F$21,4,0),0)</f>
        <v>6170.61935483871</v>
      </c>
      <c r="I31" s="107">
        <f>VLOOKUP(C31,'6.Fondo Cultura por habitante'!$C$5:$G$21,5,0)</f>
        <v>89728.967085615513</v>
      </c>
      <c r="J31" s="152">
        <f t="shared" si="2"/>
        <v>232887.66892259609</v>
      </c>
      <c r="K31" s="148">
        <f t="shared" si="3"/>
        <v>232888</v>
      </c>
      <c r="L31" s="149" t="s">
        <v>40</v>
      </c>
      <c r="M31" s="155">
        <f t="shared" si="4"/>
        <v>232888</v>
      </c>
      <c r="N31" s="155">
        <f t="shared" si="5"/>
        <v>232888</v>
      </c>
      <c r="O31" s="155">
        <v>0</v>
      </c>
    </row>
    <row r="32" spans="1:15" x14ac:dyDescent="0.25">
      <c r="A32" s="104">
        <v>8</v>
      </c>
      <c r="B32" s="110" t="s">
        <v>139</v>
      </c>
      <c r="C32" s="106" t="s">
        <v>41</v>
      </c>
      <c r="D32" s="107">
        <f>VLOOKUP(C32,'1.Ser Beneficiaria'!$C$5:$D$21,2,0)</f>
        <v>90018.447058823542</v>
      </c>
      <c r="E32" s="107">
        <f>VLOOKUP(C32,'2.Matrícula Pregrado'!$C$5:$F$21,4,0)</f>
        <v>56737.205504801757</v>
      </c>
      <c r="F32" s="107">
        <f>VLOOKUP(C32,'3.Matrícula Postgrado'!$C$5:$F$21,4,0)</f>
        <v>66921.403533079327</v>
      </c>
      <c r="G32" s="107">
        <f>VLOOKUP(C32,'4.Años Acreditación'!$C$5:$F$21,4,0)</f>
        <v>6462.4729729729734</v>
      </c>
      <c r="H32" s="107">
        <f>IFERROR(VLOOKUP(C32,'5.Áreas Acreditación'!$C$5:$F$21,4,0),0)</f>
        <v>7713.2741935483873</v>
      </c>
      <c r="I32" s="107">
        <f>VLOOKUP(C32,'6.Fondo Cultura por habitante'!$C$5:$G$21,5,0)</f>
        <v>17530.379587466439</v>
      </c>
      <c r="J32" s="152">
        <f t="shared" si="2"/>
        <v>245383.18285069242</v>
      </c>
      <c r="K32" s="148">
        <f t="shared" si="3"/>
        <v>245383</v>
      </c>
      <c r="L32" s="149" t="s">
        <v>41</v>
      </c>
      <c r="M32" s="155">
        <f t="shared" si="4"/>
        <v>245383</v>
      </c>
      <c r="N32" s="155">
        <f t="shared" si="5"/>
        <v>245383</v>
      </c>
      <c r="O32" s="155">
        <v>0</v>
      </c>
    </row>
    <row r="33" spans="1:15" x14ac:dyDescent="0.25">
      <c r="A33" s="104">
        <v>9</v>
      </c>
      <c r="B33" s="110" t="s">
        <v>140</v>
      </c>
      <c r="C33" s="106" t="s">
        <v>42</v>
      </c>
      <c r="D33" s="107">
        <f>VLOOKUP(C33,'1.Ser Beneficiaria'!$C$5:$D$21,2,0)</f>
        <v>90018.447058823542</v>
      </c>
      <c r="E33" s="107">
        <f>VLOOKUP(C33,'2.Matrícula Pregrado'!$C$5:$F$21,4,0)</f>
        <v>18755.792829202997</v>
      </c>
      <c r="F33" s="107">
        <f>VLOOKUP(C33,'3.Matrícula Postgrado'!$C$5:$F$21,4,0)</f>
        <v>463.81170765500519</v>
      </c>
      <c r="G33" s="107">
        <f>VLOOKUP(C33,'4.Años Acreditación'!$C$5:$F$21,4,0)</f>
        <v>0</v>
      </c>
      <c r="H33" s="107">
        <f>IFERROR(VLOOKUP(C33,'5.Áreas Acreditación'!$C$5:$F$21,4,0),0)</f>
        <v>0</v>
      </c>
      <c r="I33" s="107">
        <f>VLOOKUP(C33,'6.Fondo Cultura por habitante'!$C$5:$G$21,5,0)</f>
        <v>109202.00004610844</v>
      </c>
      <c r="J33" s="152">
        <f t="shared" si="2"/>
        <v>218440.05164178999</v>
      </c>
      <c r="K33" s="148">
        <f t="shared" si="3"/>
        <v>218440</v>
      </c>
      <c r="L33" s="149" t="s">
        <v>42</v>
      </c>
      <c r="M33" s="155">
        <f t="shared" si="4"/>
        <v>218440</v>
      </c>
      <c r="N33" s="155">
        <f t="shared" si="5"/>
        <v>218440</v>
      </c>
      <c r="O33" s="155">
        <v>0</v>
      </c>
    </row>
    <row r="34" spans="1:15" x14ac:dyDescent="0.25">
      <c r="A34" s="104">
        <v>10</v>
      </c>
      <c r="B34" s="110" t="s">
        <v>141</v>
      </c>
      <c r="C34" s="106" t="s">
        <v>43</v>
      </c>
      <c r="D34" s="107">
        <f>VLOOKUP(C34,'1.Ser Beneficiaria'!$C$5:$D$21,2,0)</f>
        <v>90018.447058823542</v>
      </c>
      <c r="E34" s="107">
        <f>VLOOKUP(C34,'2.Matrícula Pregrado'!$C$5:$F$21,4,0)</f>
        <v>35389.90650933711</v>
      </c>
      <c r="F34" s="107">
        <f>VLOOKUP(C34,'3.Matrícula Postgrado'!$C$5:$F$21,4,0)</f>
        <v>6625.8815379286461</v>
      </c>
      <c r="G34" s="107">
        <f>VLOOKUP(C34,'4.Años Acreditación'!$C$5:$F$21,4,0)</f>
        <v>6462.4729729729734</v>
      </c>
      <c r="H34" s="107">
        <f>IFERROR(VLOOKUP(C34,'5.Áreas Acreditación'!$C$5:$F$21,4,0),0)</f>
        <v>6170.61935483871</v>
      </c>
      <c r="I34" s="107">
        <f>VLOOKUP(C34,'6.Fondo Cultura por habitante'!$C$5:$G$21,5,0)</f>
        <v>64565.448919918905</v>
      </c>
      <c r="J34" s="152">
        <f t="shared" si="2"/>
        <v>209232.77635381991</v>
      </c>
      <c r="K34" s="148">
        <f t="shared" si="3"/>
        <v>209233</v>
      </c>
      <c r="L34" s="149" t="s">
        <v>43</v>
      </c>
      <c r="M34" s="155">
        <f t="shared" si="4"/>
        <v>209233</v>
      </c>
      <c r="N34" s="155">
        <f t="shared" si="5"/>
        <v>209233</v>
      </c>
      <c r="O34" s="155">
        <v>0</v>
      </c>
    </row>
    <row r="35" spans="1:15" x14ac:dyDescent="0.25">
      <c r="A35" s="104">
        <v>11</v>
      </c>
      <c r="B35" s="110" t="s">
        <v>142</v>
      </c>
      <c r="C35" s="106" t="s">
        <v>44</v>
      </c>
      <c r="D35" s="107">
        <f>VLOOKUP(C35,'1.Ser Beneficiaria'!$C$5:$D$21,2,0)</f>
        <v>90018.447058823542</v>
      </c>
      <c r="E35" s="107">
        <f>VLOOKUP(C35,'2.Matrícula Pregrado'!$C$5:$F$21,4,0)</f>
        <v>28349.958823147197</v>
      </c>
      <c r="F35" s="107">
        <f>VLOOKUP(C35,'3.Matrícula Postgrado'!$C$5:$F$21,4,0)</f>
        <v>2849.1290613093179</v>
      </c>
      <c r="G35" s="107">
        <f>VLOOKUP(C35,'4.Años Acreditación'!$C$5:$F$21,4,0)</f>
        <v>5169.9783783783787</v>
      </c>
      <c r="H35" s="107">
        <f>IFERROR(VLOOKUP(C35,'5.Áreas Acreditación'!$C$5:$F$21,4,0),0)</f>
        <v>6170.61935483871</v>
      </c>
      <c r="I35" s="107">
        <f>VLOOKUP(C35,'6.Fondo Cultura por habitante'!$C$5:$G$21,5,0)</f>
        <v>51262.711448220383</v>
      </c>
      <c r="J35" s="152">
        <f t="shared" si="2"/>
        <v>183820.84412471755</v>
      </c>
      <c r="K35" s="148">
        <f t="shared" si="3"/>
        <v>183821</v>
      </c>
      <c r="L35" s="149" t="s">
        <v>44</v>
      </c>
      <c r="M35" s="155">
        <f t="shared" si="4"/>
        <v>183821</v>
      </c>
      <c r="N35" s="155">
        <f t="shared" si="5"/>
        <v>183821</v>
      </c>
      <c r="O35" s="155">
        <v>0</v>
      </c>
    </row>
    <row r="36" spans="1:15" x14ac:dyDescent="0.25">
      <c r="A36" s="104">
        <v>12</v>
      </c>
      <c r="B36" s="110" t="s">
        <v>143</v>
      </c>
      <c r="C36" s="106" t="s">
        <v>45</v>
      </c>
      <c r="D36" s="107">
        <f>VLOOKUP(C36,'1.Ser Beneficiaria'!$C$5:$D$21,2,0)</f>
        <v>90018.447058823542</v>
      </c>
      <c r="E36" s="107">
        <f>VLOOKUP(C36,'2.Matrícula Pregrado'!$C$5:$F$21,4,0)</f>
        <v>38279.71554365765</v>
      </c>
      <c r="F36" s="107">
        <f>VLOOKUP(C36,'3.Matrícula Postgrado'!$C$5:$F$21,4,0)</f>
        <v>7818.5402147558025</v>
      </c>
      <c r="G36" s="107">
        <f>VLOOKUP(C36,'4.Años Acreditación'!$C$5:$F$21,4,0)</f>
        <v>6462.4729729729734</v>
      </c>
      <c r="H36" s="107">
        <f>IFERROR(VLOOKUP(C36,'5.Áreas Acreditación'!$C$5:$F$21,4,0),0)</f>
        <v>6170.61935483871</v>
      </c>
      <c r="I36" s="107">
        <f>VLOOKUP(C36,'6.Fondo Cultura por habitante'!$C$5:$G$21,5,0)</f>
        <v>30306.72921288701</v>
      </c>
      <c r="J36" s="152">
        <f t="shared" si="2"/>
        <v>179056.52435793568</v>
      </c>
      <c r="K36" s="148">
        <f>TRUNC(J36,0)</f>
        <v>179056</v>
      </c>
      <c r="L36" s="149" t="s">
        <v>45</v>
      </c>
      <c r="M36" s="155">
        <f t="shared" si="4"/>
        <v>179056</v>
      </c>
      <c r="N36" s="155">
        <f t="shared" si="5"/>
        <v>179056</v>
      </c>
      <c r="O36" s="155">
        <v>0</v>
      </c>
    </row>
    <row r="37" spans="1:15" x14ac:dyDescent="0.25">
      <c r="A37" s="104">
        <v>13</v>
      </c>
      <c r="B37" s="110" t="s">
        <v>144</v>
      </c>
      <c r="C37" s="106" t="s">
        <v>46</v>
      </c>
      <c r="D37" s="107">
        <f>VLOOKUP(C37,'1.Ser Beneficiaria'!$C$5:$D$21,2,0)</f>
        <v>90018.447058823542</v>
      </c>
      <c r="E37" s="107">
        <f>VLOOKUP(C37,'2.Matrícula Pregrado'!$C$5:$F$21,4,0)</f>
        <v>24785.239549843405</v>
      </c>
      <c r="F37" s="107">
        <f>VLOOKUP(C37,'3.Matrícula Postgrado'!$C$5:$F$21,4,0)</f>
        <v>23256.844198129547</v>
      </c>
      <c r="G37" s="107">
        <f>VLOOKUP(C37,'4.Años Acreditación'!$C$5:$F$21,4,0)</f>
        <v>6462.4729729729734</v>
      </c>
      <c r="H37" s="107">
        <f>IFERROR(VLOOKUP(C37,'5.Áreas Acreditación'!$C$5:$F$21,4,0),0)</f>
        <v>4627.9645161290327</v>
      </c>
      <c r="I37" s="107">
        <f>VLOOKUP(C37,'6.Fondo Cultura por habitante'!$C$5:$G$21,5,0)</f>
        <v>17530.379587466439</v>
      </c>
      <c r="J37" s="152">
        <f t="shared" si="2"/>
        <v>166681.34788336494</v>
      </c>
      <c r="K37" s="148">
        <f t="shared" si="3"/>
        <v>166681</v>
      </c>
      <c r="L37" s="149" t="s">
        <v>46</v>
      </c>
      <c r="M37" s="155">
        <f t="shared" si="4"/>
        <v>166681</v>
      </c>
      <c r="N37" s="155">
        <f t="shared" si="5"/>
        <v>166681</v>
      </c>
      <c r="O37" s="155">
        <v>0</v>
      </c>
    </row>
    <row r="38" spans="1:15" x14ac:dyDescent="0.25">
      <c r="A38" s="104">
        <v>14</v>
      </c>
      <c r="B38" s="110" t="s">
        <v>145</v>
      </c>
      <c r="C38" s="106" t="s">
        <v>47</v>
      </c>
      <c r="D38" s="107">
        <f>VLOOKUP(C38,'1.Ser Beneficiaria'!$C$5:$D$21,2,0)</f>
        <v>90018.447058823542</v>
      </c>
      <c r="E38" s="107">
        <f>VLOOKUP(C38,'2.Matrícula Pregrado'!$C$5:$F$21,4,0)</f>
        <v>14378.198240438722</v>
      </c>
      <c r="F38" s="107">
        <f>VLOOKUP(C38,'3.Matrícula Postgrado'!$C$5:$F$21,4,0)</f>
        <v>4306.8229996536193</v>
      </c>
      <c r="G38" s="107">
        <f>VLOOKUP(C38,'4.Años Acreditación'!$C$5:$F$21,4,0)</f>
        <v>5169.9783783783787</v>
      </c>
      <c r="H38" s="107">
        <f>IFERROR(VLOOKUP(C38,'5.Áreas Acreditación'!$C$5:$F$21,4,0),0)</f>
        <v>6170.61935483871</v>
      </c>
      <c r="I38" s="107">
        <f>VLOOKUP(C38,'6.Fondo Cultura por habitante'!$C$5:$G$21,5,0)</f>
        <v>70950.316894504576</v>
      </c>
      <c r="J38" s="152">
        <f t="shared" si="2"/>
        <v>190994.38292663754</v>
      </c>
      <c r="K38" s="148">
        <f t="shared" si="3"/>
        <v>190994</v>
      </c>
      <c r="L38" s="149" t="s">
        <v>47</v>
      </c>
      <c r="M38" s="155">
        <f t="shared" si="4"/>
        <v>190994</v>
      </c>
      <c r="N38" s="155">
        <f t="shared" si="5"/>
        <v>190994</v>
      </c>
      <c r="O38" s="155">
        <v>0</v>
      </c>
    </row>
    <row r="39" spans="1:15" x14ac:dyDescent="0.25">
      <c r="A39" s="104">
        <v>15</v>
      </c>
      <c r="B39" s="110" t="s">
        <v>146</v>
      </c>
      <c r="C39" s="106" t="s">
        <v>48</v>
      </c>
      <c r="D39" s="107">
        <f>VLOOKUP(C39,'1.Ser Beneficiaria'!$C$5:$D$21,2,0)</f>
        <v>90018.447058823542</v>
      </c>
      <c r="E39" s="107">
        <f>VLOOKUP(C39,'2.Matrícula Pregrado'!$C$5:$F$21,4,0)</f>
        <v>32071.287102181908</v>
      </c>
      <c r="F39" s="107">
        <f>VLOOKUP(C39,'3.Matrícula Postgrado'!$C$5:$F$21,4,0)</f>
        <v>9077.4577069622446</v>
      </c>
      <c r="G39" s="107">
        <f>VLOOKUP(C39,'4.Años Acreditación'!$C$5:$F$21,4,0)</f>
        <v>5169.9783783783787</v>
      </c>
      <c r="H39" s="107">
        <f>IFERROR(VLOOKUP(C39,'5.Áreas Acreditación'!$C$5:$F$21,4,0),0)</f>
        <v>4627.9645161290327</v>
      </c>
      <c r="I39" s="107">
        <f>VLOOKUP(C39,'6.Fondo Cultura por habitante'!$C$5:$G$21,5,0)</f>
        <v>11649.549043719204</v>
      </c>
      <c r="J39" s="152">
        <f t="shared" si="2"/>
        <v>152614.68380619428</v>
      </c>
      <c r="K39" s="148">
        <f t="shared" si="3"/>
        <v>152615</v>
      </c>
      <c r="L39" s="149" t="s">
        <v>48</v>
      </c>
      <c r="M39" s="155">
        <f t="shared" si="4"/>
        <v>152615</v>
      </c>
      <c r="N39" s="155">
        <f t="shared" si="5"/>
        <v>152615</v>
      </c>
      <c r="O39" s="155">
        <v>0</v>
      </c>
    </row>
    <row r="40" spans="1:15" x14ac:dyDescent="0.25">
      <c r="A40" s="104">
        <v>16</v>
      </c>
      <c r="B40" s="110" t="s">
        <v>147</v>
      </c>
      <c r="C40" s="106" t="s">
        <v>49</v>
      </c>
      <c r="D40" s="107">
        <f>VLOOKUP(C40,'1.Ser Beneficiaria'!$C$5:$D$21,2,0)</f>
        <v>90018.447058823542</v>
      </c>
      <c r="E40" s="107">
        <f>VLOOKUP(C40,'2.Matrícula Pregrado'!$C$5:$F$21,4,0)</f>
        <v>14639.213249990255</v>
      </c>
      <c r="F40" s="107">
        <f>VLOOKUP(C40,'3.Matrícula Postgrado'!$C$5:$F$21,4,0)</f>
        <v>11330.257429857984</v>
      </c>
      <c r="G40" s="107">
        <f>VLOOKUP(C40,'4.Años Acreditación'!$C$5:$F$21,4,0)</f>
        <v>3877.483783783784</v>
      </c>
      <c r="H40" s="107">
        <f>IFERROR(VLOOKUP(C40,'5.Áreas Acreditación'!$C$5:$F$21,4,0),0)</f>
        <v>4627.9645161290327</v>
      </c>
      <c r="I40" s="107">
        <f>VLOOKUP(C40,'6.Fondo Cultura por habitante'!$C$5:$G$21,5,0)</f>
        <v>11649.549043719204</v>
      </c>
      <c r="J40" s="152">
        <f t="shared" si="2"/>
        <v>136142.91508230381</v>
      </c>
      <c r="K40" s="148">
        <f t="shared" si="3"/>
        <v>136143</v>
      </c>
      <c r="L40" s="149" t="s">
        <v>49</v>
      </c>
      <c r="M40" s="155">
        <f t="shared" si="4"/>
        <v>136143</v>
      </c>
      <c r="N40" s="155">
        <f t="shared" si="5"/>
        <v>136143</v>
      </c>
      <c r="O40" s="155">
        <v>0</v>
      </c>
    </row>
    <row r="41" spans="1:15" x14ac:dyDescent="0.25">
      <c r="A41" s="104">
        <v>17</v>
      </c>
      <c r="B41" s="110" t="s">
        <v>148</v>
      </c>
      <c r="C41" s="106" t="s">
        <v>50</v>
      </c>
      <c r="D41" s="107">
        <f>VLOOKUP(C41,'1.Ser Beneficiaria'!$C$5:$D$21,2,0)</f>
        <v>90018.447058823542</v>
      </c>
      <c r="E41" s="107">
        <f>VLOOKUP(C41,'2.Matrícula Pregrado'!$C$5:$F$21,4,0)</f>
        <v>2252.1866538446543</v>
      </c>
      <c r="F41" s="107">
        <f>VLOOKUP(C41,'3.Matrícula Postgrado'!$C$5:$F$21,4,0)</f>
        <v>0</v>
      </c>
      <c r="G41" s="107">
        <f>VLOOKUP(C41,'4.Años Acreditación'!$C$5:$F$21,4,0)</f>
        <v>0</v>
      </c>
      <c r="H41" s="107">
        <f>IFERROR(VLOOKUP(C41,'5.Áreas Acreditación'!$C$5:$F$21,4,0),0)</f>
        <v>0</v>
      </c>
      <c r="I41" s="107">
        <f>VLOOKUP(C41,'6.Fondo Cultura por habitante'!$C$5:$G$21,5,0)</f>
        <v>58261.413263955597</v>
      </c>
      <c r="J41" s="152">
        <f t="shared" si="2"/>
        <v>150532.04697662379</v>
      </c>
      <c r="K41" s="148">
        <f t="shared" si="3"/>
        <v>150532</v>
      </c>
      <c r="L41" s="149" t="s">
        <v>50</v>
      </c>
      <c r="M41" s="155">
        <f t="shared" si="4"/>
        <v>150532</v>
      </c>
      <c r="N41" s="155">
        <f t="shared" si="5"/>
        <v>150532</v>
      </c>
      <c r="O41" s="155">
        <v>0</v>
      </c>
    </row>
    <row r="42" spans="1:15" x14ac:dyDescent="0.25">
      <c r="A42" s="177" t="s">
        <v>113</v>
      </c>
      <c r="B42" s="178"/>
      <c r="C42" s="179"/>
      <c r="D42" s="141">
        <f>SUM(D25:D41)</f>
        <v>1530313.5999999996</v>
      </c>
      <c r="E42" s="141">
        <f>SUM(E25:E41)</f>
        <v>573867.60000000009</v>
      </c>
      <c r="F42" s="142">
        <f t="shared" ref="F42:I42" si="6">SUM(F25:F41)</f>
        <v>382578.40000000008</v>
      </c>
      <c r="G42" s="142">
        <f t="shared" si="6"/>
        <v>95644.6</v>
      </c>
      <c r="H42" s="142">
        <f t="shared" si="6"/>
        <v>95644.60000000002</v>
      </c>
      <c r="I42" s="142">
        <f t="shared" si="6"/>
        <v>1147735.2</v>
      </c>
      <c r="J42" s="153">
        <f>SUM(J25:J41)</f>
        <v>3825784.0000000009</v>
      </c>
      <c r="K42" s="148">
        <f>SUM(K25:K41)</f>
        <v>3825784</v>
      </c>
      <c r="L42" s="156"/>
      <c r="M42" s="157">
        <f>SUM(M25:M41)</f>
        <v>3825784</v>
      </c>
      <c r="N42" s="157">
        <f>SUM(N25:N41)</f>
        <v>3825784</v>
      </c>
      <c r="O42" s="157">
        <f>SUM(O25:O41)</f>
        <v>0</v>
      </c>
    </row>
    <row r="43" spans="1:15" x14ac:dyDescent="0.25">
      <c r="K43" s="176">
        <f>+D21-K42</f>
        <v>0</v>
      </c>
    </row>
  </sheetData>
  <mergeCells count="1">
    <mergeCell ref="A42:C42"/>
  </mergeCells>
  <pageMargins left="0.31496062992125984" right="0.31496062992125984" top="0.15748031496062992" bottom="0.15748031496062992" header="0.31496062992125984" footer="0.31496062992125984"/>
  <pageSetup paperSize="14" scale="77" orientation="landscape" verticalDpi="0" r:id="rId1"/>
  <headerFooter>
    <oddFooter>Página &amp;P&amp;RCálculo_ADAIN_2023 UdA (15mar2023)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1A7A-B0A8-4CA3-BA44-A87093FA6B02}">
  <dimension ref="A1:Q30"/>
  <sheetViews>
    <sheetView zoomScaleNormal="100" workbookViewId="0">
      <selection activeCell="B24" sqref="B24:C24"/>
    </sheetView>
  </sheetViews>
  <sheetFormatPr baseColWidth="10" defaultColWidth="9.140625" defaultRowHeight="10.5" x14ac:dyDescent="0.25"/>
  <cols>
    <col min="1" max="1" width="28" style="10" customWidth="1"/>
    <col min="2" max="2" width="15.85546875" style="10" bestFit="1" customWidth="1"/>
    <col min="3" max="3" width="22.5703125" style="10" bestFit="1" customWidth="1"/>
    <col min="4" max="4" width="15.85546875" style="10" bestFit="1" customWidth="1"/>
    <col min="5" max="5" width="22.5703125" style="10" bestFit="1" customWidth="1"/>
    <col min="6" max="6" width="15.85546875" style="10" bestFit="1" customWidth="1"/>
    <col min="7" max="7" width="22.5703125" style="10" bestFit="1" customWidth="1"/>
    <col min="8" max="8" width="15.85546875" style="10" bestFit="1" customWidth="1"/>
    <col min="9" max="9" width="22.5703125" style="10" bestFit="1" customWidth="1"/>
    <col min="10" max="10" width="15.85546875" style="10" bestFit="1" customWidth="1"/>
    <col min="11" max="11" width="22.5703125" style="10" bestFit="1" customWidth="1"/>
    <col min="12" max="12" width="15.85546875" style="10" bestFit="1" customWidth="1"/>
    <col min="13" max="13" width="22.5703125" style="10" bestFit="1" customWidth="1"/>
    <col min="14" max="14" width="15.85546875" style="10" bestFit="1" customWidth="1"/>
    <col min="15" max="15" width="22.5703125" style="10" bestFit="1" customWidth="1"/>
    <col min="16" max="16" width="15.85546875" style="10" bestFit="1" customWidth="1"/>
    <col min="17" max="17" width="22.5703125" style="10" bestFit="1" customWidth="1"/>
    <col min="18" max="16384" width="9.140625" style="10"/>
  </cols>
  <sheetData>
    <row r="1" spans="1:17" x14ac:dyDescent="0.25">
      <c r="L1" s="61"/>
    </row>
    <row r="2" spans="1:17" ht="11.25" x14ac:dyDescent="0.25">
      <c r="A2" s="53" t="s">
        <v>178</v>
      </c>
    </row>
    <row r="3" spans="1:17" ht="11.25" customHeight="1" x14ac:dyDescent="0.25">
      <c r="A3" s="54"/>
    </row>
    <row r="4" spans="1:17" ht="31.5" customHeight="1" x14ac:dyDescent="0.25">
      <c r="A4" s="122" t="s">
        <v>163</v>
      </c>
      <c r="B4" s="55" t="s">
        <v>70</v>
      </c>
      <c r="C4" s="22"/>
      <c r="D4" s="56" t="s">
        <v>179</v>
      </c>
      <c r="E4" s="22"/>
      <c r="F4" s="55" t="s">
        <v>180</v>
      </c>
      <c r="G4" s="22"/>
      <c r="H4" s="55" t="s">
        <v>97</v>
      </c>
      <c r="I4" s="22"/>
      <c r="J4" s="55" t="s">
        <v>98</v>
      </c>
      <c r="K4" s="22"/>
      <c r="L4" s="55" t="s">
        <v>99</v>
      </c>
      <c r="M4" s="57"/>
      <c r="N4" s="56" t="s">
        <v>96</v>
      </c>
      <c r="O4" s="57"/>
    </row>
    <row r="5" spans="1:17" x14ac:dyDescent="0.25">
      <c r="A5" s="58"/>
      <c r="B5" s="59" t="s">
        <v>173</v>
      </c>
      <c r="C5" s="15" t="s">
        <v>174</v>
      </c>
      <c r="D5" s="59" t="s">
        <v>173</v>
      </c>
      <c r="E5" s="15" t="s">
        <v>174</v>
      </c>
      <c r="F5" s="59" t="s">
        <v>173</v>
      </c>
      <c r="G5" s="15" t="s">
        <v>174</v>
      </c>
      <c r="H5" s="59" t="s">
        <v>173</v>
      </c>
      <c r="I5" s="15" t="s">
        <v>174</v>
      </c>
      <c r="J5" s="59" t="s">
        <v>173</v>
      </c>
      <c r="K5" s="15" t="s">
        <v>174</v>
      </c>
      <c r="L5" s="59" t="s">
        <v>173</v>
      </c>
      <c r="M5" s="15" t="s">
        <v>174</v>
      </c>
      <c r="N5" s="59" t="s">
        <v>173</v>
      </c>
      <c r="O5" s="15" t="s">
        <v>174</v>
      </c>
    </row>
    <row r="6" spans="1:17" ht="14.25" customHeight="1" x14ac:dyDescent="0.25">
      <c r="A6" s="53" t="s">
        <v>90</v>
      </c>
      <c r="B6" s="60">
        <v>826</v>
      </c>
      <c r="C6" s="60">
        <v>5987095030.6000004</v>
      </c>
      <c r="D6" s="61">
        <v>37</v>
      </c>
      <c r="E6" s="61">
        <v>898615428</v>
      </c>
      <c r="F6" s="61">
        <v>61</v>
      </c>
      <c r="G6" s="61">
        <v>150665215</v>
      </c>
      <c r="H6" s="61">
        <v>219</v>
      </c>
      <c r="I6" s="61">
        <v>896400000</v>
      </c>
      <c r="J6" s="61">
        <v>310</v>
      </c>
      <c r="K6" s="61">
        <v>1752669268.5999999</v>
      </c>
      <c r="L6" s="61">
        <v>171</v>
      </c>
      <c r="M6" s="61">
        <v>1894912353</v>
      </c>
      <c r="N6" s="61">
        <v>28</v>
      </c>
      <c r="O6" s="61">
        <v>393832766</v>
      </c>
    </row>
    <row r="7" spans="1:17" x14ac:dyDescent="0.25">
      <c r="A7" s="54" t="s">
        <v>66</v>
      </c>
      <c r="B7" s="60">
        <v>22</v>
      </c>
      <c r="C7" s="60">
        <v>108875103</v>
      </c>
      <c r="D7" s="62">
        <v>0</v>
      </c>
      <c r="E7" s="62">
        <v>0</v>
      </c>
      <c r="F7" s="62">
        <v>0</v>
      </c>
      <c r="G7" s="62">
        <v>0</v>
      </c>
      <c r="H7" s="62">
        <v>3</v>
      </c>
      <c r="I7" s="62">
        <v>10200000</v>
      </c>
      <c r="J7" s="62">
        <v>14</v>
      </c>
      <c r="K7" s="62">
        <v>57618520</v>
      </c>
      <c r="L7" s="62">
        <v>4</v>
      </c>
      <c r="M7" s="62">
        <v>38656583</v>
      </c>
      <c r="N7" s="62">
        <v>1</v>
      </c>
      <c r="O7" s="62">
        <v>2400000</v>
      </c>
      <c r="P7" s="62"/>
      <c r="Q7" s="62"/>
    </row>
    <row r="8" spans="1:17" x14ac:dyDescent="0.25">
      <c r="A8" s="54" t="s">
        <v>56</v>
      </c>
      <c r="B8" s="60">
        <v>6</v>
      </c>
      <c r="C8" s="60">
        <v>142211553</v>
      </c>
      <c r="D8" s="62">
        <v>2</v>
      </c>
      <c r="E8" s="62">
        <v>71564024</v>
      </c>
      <c r="F8" s="62">
        <v>0</v>
      </c>
      <c r="G8" s="62">
        <v>0</v>
      </c>
      <c r="H8" s="62">
        <v>0</v>
      </c>
      <c r="I8" s="62">
        <v>0</v>
      </c>
      <c r="J8" s="62">
        <v>3</v>
      </c>
      <c r="K8" s="62">
        <v>30647534</v>
      </c>
      <c r="L8" s="62">
        <v>1</v>
      </c>
      <c r="M8" s="62">
        <v>39999995</v>
      </c>
      <c r="N8" s="62">
        <v>0</v>
      </c>
      <c r="O8" s="62">
        <v>0</v>
      </c>
      <c r="P8" s="62"/>
      <c r="Q8" s="62"/>
    </row>
    <row r="9" spans="1:17" x14ac:dyDescent="0.25">
      <c r="A9" s="54" t="s">
        <v>60</v>
      </c>
      <c r="B9" s="60">
        <v>6</v>
      </c>
      <c r="C9" s="60">
        <v>93922342</v>
      </c>
      <c r="D9" s="62">
        <v>2</v>
      </c>
      <c r="E9" s="62">
        <v>38827508</v>
      </c>
      <c r="F9" s="62">
        <v>0</v>
      </c>
      <c r="G9" s="62">
        <v>0</v>
      </c>
      <c r="H9" s="62">
        <v>1</v>
      </c>
      <c r="I9" s="62">
        <v>5600000</v>
      </c>
      <c r="J9" s="62">
        <v>1</v>
      </c>
      <c r="K9" s="62">
        <v>32486145</v>
      </c>
      <c r="L9" s="62">
        <v>2</v>
      </c>
      <c r="M9" s="62">
        <v>17008689</v>
      </c>
      <c r="N9" s="62">
        <v>0</v>
      </c>
      <c r="O9" s="62">
        <v>0</v>
      </c>
      <c r="P9" s="62"/>
      <c r="Q9" s="62"/>
    </row>
    <row r="10" spans="1:17" x14ac:dyDescent="0.25">
      <c r="A10" s="54" t="s">
        <v>65</v>
      </c>
      <c r="B10" s="60">
        <v>4</v>
      </c>
      <c r="C10" s="60">
        <v>35252885</v>
      </c>
      <c r="D10" s="62">
        <v>1</v>
      </c>
      <c r="E10" s="62">
        <v>8452885</v>
      </c>
      <c r="F10" s="62">
        <v>0</v>
      </c>
      <c r="G10" s="62">
        <v>0</v>
      </c>
      <c r="H10" s="62">
        <v>2</v>
      </c>
      <c r="I10" s="62">
        <v>6800000</v>
      </c>
      <c r="J10" s="62">
        <v>0</v>
      </c>
      <c r="K10" s="62">
        <v>0</v>
      </c>
      <c r="L10" s="62">
        <v>1</v>
      </c>
      <c r="M10" s="62">
        <v>20000000</v>
      </c>
      <c r="N10" s="62">
        <v>0</v>
      </c>
      <c r="O10" s="62">
        <v>0</v>
      </c>
      <c r="P10" s="62"/>
      <c r="Q10" s="62"/>
    </row>
    <row r="11" spans="1:17" x14ac:dyDescent="0.25">
      <c r="A11" s="54" t="s">
        <v>61</v>
      </c>
      <c r="B11" s="60">
        <v>24</v>
      </c>
      <c r="C11" s="60">
        <v>217988502</v>
      </c>
      <c r="D11" s="62">
        <v>2</v>
      </c>
      <c r="E11" s="62">
        <v>78332262</v>
      </c>
      <c r="F11" s="62">
        <v>1</v>
      </c>
      <c r="G11" s="62">
        <v>4000000</v>
      </c>
      <c r="H11" s="62">
        <v>5</v>
      </c>
      <c r="I11" s="62">
        <v>23600000</v>
      </c>
      <c r="J11" s="62">
        <v>6</v>
      </c>
      <c r="K11" s="62">
        <v>32170134</v>
      </c>
      <c r="L11" s="62">
        <v>9</v>
      </c>
      <c r="M11" s="62">
        <v>73497384</v>
      </c>
      <c r="N11" s="62">
        <v>1</v>
      </c>
      <c r="O11" s="62">
        <v>6388722</v>
      </c>
      <c r="P11" s="62"/>
      <c r="Q11" s="62"/>
    </row>
    <row r="12" spans="1:17" x14ac:dyDescent="0.25">
      <c r="A12" s="54" t="s">
        <v>62</v>
      </c>
      <c r="B12" s="60">
        <v>181</v>
      </c>
      <c r="C12" s="60">
        <v>1177779147.5999999</v>
      </c>
      <c r="D12" s="62">
        <v>5</v>
      </c>
      <c r="E12" s="62">
        <v>117917798</v>
      </c>
      <c r="F12" s="62">
        <v>12</v>
      </c>
      <c r="G12" s="62">
        <v>22416621</v>
      </c>
      <c r="H12" s="62">
        <v>35</v>
      </c>
      <c r="I12" s="62">
        <v>132200000</v>
      </c>
      <c r="J12" s="62">
        <v>85</v>
      </c>
      <c r="K12" s="62">
        <v>428690688.60000002</v>
      </c>
      <c r="L12" s="62">
        <v>39</v>
      </c>
      <c r="M12" s="62">
        <v>400900225</v>
      </c>
      <c r="N12" s="62">
        <v>5</v>
      </c>
      <c r="O12" s="62">
        <v>75653815</v>
      </c>
      <c r="P12" s="62"/>
      <c r="Q12" s="62"/>
    </row>
    <row r="13" spans="1:17" x14ac:dyDescent="0.25">
      <c r="A13" s="54" t="s">
        <v>59</v>
      </c>
      <c r="B13" s="60">
        <v>365</v>
      </c>
      <c r="C13" s="60">
        <v>2306019818</v>
      </c>
      <c r="D13" s="62">
        <v>14</v>
      </c>
      <c r="E13" s="62">
        <v>302131768</v>
      </c>
      <c r="F13" s="62">
        <v>41</v>
      </c>
      <c r="G13" s="62">
        <v>104165128</v>
      </c>
      <c r="H13" s="62">
        <v>135</v>
      </c>
      <c r="I13" s="62">
        <v>558000000</v>
      </c>
      <c r="J13" s="62">
        <v>119</v>
      </c>
      <c r="K13" s="62">
        <v>699546429</v>
      </c>
      <c r="L13" s="62">
        <v>50</v>
      </c>
      <c r="M13" s="62">
        <v>566220915</v>
      </c>
      <c r="N13" s="62">
        <v>6</v>
      </c>
      <c r="O13" s="62">
        <v>75955578</v>
      </c>
      <c r="P13" s="62"/>
      <c r="Q13" s="62"/>
    </row>
    <row r="14" spans="1:17" x14ac:dyDescent="0.25">
      <c r="A14" s="54" t="s">
        <v>63</v>
      </c>
      <c r="B14" s="60">
        <v>16</v>
      </c>
      <c r="C14" s="60">
        <v>75607856</v>
      </c>
      <c r="D14" s="62">
        <v>0</v>
      </c>
      <c r="E14" s="62">
        <v>0</v>
      </c>
      <c r="F14" s="62">
        <v>0</v>
      </c>
      <c r="G14" s="62">
        <v>0</v>
      </c>
      <c r="H14" s="62">
        <v>2</v>
      </c>
      <c r="I14" s="62">
        <v>9000000</v>
      </c>
      <c r="J14" s="62">
        <v>10</v>
      </c>
      <c r="K14" s="62">
        <v>42329092</v>
      </c>
      <c r="L14" s="62">
        <v>4</v>
      </c>
      <c r="M14" s="62">
        <v>24278764</v>
      </c>
      <c r="N14" s="62">
        <v>0</v>
      </c>
      <c r="O14" s="62">
        <v>0</v>
      </c>
      <c r="P14" s="62"/>
      <c r="Q14" s="62"/>
    </row>
    <row r="15" spans="1:17" x14ac:dyDescent="0.25">
      <c r="A15" s="54" t="s">
        <v>55</v>
      </c>
      <c r="B15" s="60">
        <v>23</v>
      </c>
      <c r="C15" s="60">
        <v>177594535</v>
      </c>
      <c r="D15" s="62">
        <v>1</v>
      </c>
      <c r="E15" s="62">
        <v>44898576</v>
      </c>
      <c r="F15" s="62">
        <v>0</v>
      </c>
      <c r="G15" s="62">
        <v>0</v>
      </c>
      <c r="H15" s="62">
        <v>6</v>
      </c>
      <c r="I15" s="62">
        <v>24800000</v>
      </c>
      <c r="J15" s="62">
        <v>7</v>
      </c>
      <c r="K15" s="62">
        <v>32940484</v>
      </c>
      <c r="L15" s="62">
        <v>8</v>
      </c>
      <c r="M15" s="62">
        <v>65641275</v>
      </c>
      <c r="N15" s="62">
        <v>1</v>
      </c>
      <c r="O15" s="62">
        <v>9314200</v>
      </c>
      <c r="P15" s="62"/>
      <c r="Q15" s="62"/>
    </row>
    <row r="16" spans="1:17" x14ac:dyDescent="0.25">
      <c r="A16" s="54" t="s">
        <v>84</v>
      </c>
      <c r="B16" s="60">
        <v>4</v>
      </c>
      <c r="C16" s="60">
        <v>31027330</v>
      </c>
      <c r="D16" s="62">
        <v>0</v>
      </c>
      <c r="E16" s="62">
        <v>0</v>
      </c>
      <c r="F16" s="62">
        <v>0</v>
      </c>
      <c r="G16" s="62">
        <v>0</v>
      </c>
      <c r="H16" s="62">
        <v>1</v>
      </c>
      <c r="I16" s="62">
        <v>5600000</v>
      </c>
      <c r="J16" s="62">
        <v>1</v>
      </c>
      <c r="K16" s="62">
        <v>4415733</v>
      </c>
      <c r="L16" s="62">
        <v>2</v>
      </c>
      <c r="M16" s="62">
        <v>21011597</v>
      </c>
      <c r="N16" s="62">
        <v>0</v>
      </c>
      <c r="O16" s="62">
        <v>0</v>
      </c>
      <c r="P16" s="62"/>
      <c r="Q16" s="62"/>
    </row>
    <row r="17" spans="1:17" x14ac:dyDescent="0.25">
      <c r="A17" s="54" t="s">
        <v>86</v>
      </c>
      <c r="B17" s="60">
        <v>45</v>
      </c>
      <c r="C17" s="60">
        <v>402461143</v>
      </c>
      <c r="D17" s="62">
        <v>2</v>
      </c>
      <c r="E17" s="62">
        <v>54288637</v>
      </c>
      <c r="F17" s="62">
        <v>0</v>
      </c>
      <c r="G17" s="62">
        <v>0</v>
      </c>
      <c r="H17" s="62">
        <v>5</v>
      </c>
      <c r="I17" s="62">
        <v>21400000</v>
      </c>
      <c r="J17" s="62">
        <v>26</v>
      </c>
      <c r="K17" s="62">
        <v>133932346</v>
      </c>
      <c r="L17" s="62">
        <v>8</v>
      </c>
      <c r="M17" s="62">
        <v>114634861</v>
      </c>
      <c r="N17" s="62">
        <v>4</v>
      </c>
      <c r="O17" s="62">
        <v>78205299</v>
      </c>
      <c r="P17" s="62"/>
      <c r="Q17" s="62"/>
    </row>
    <row r="18" spans="1:17" x14ac:dyDescent="0.25">
      <c r="A18" s="54" t="s">
        <v>87</v>
      </c>
      <c r="B18" s="60">
        <v>35</v>
      </c>
      <c r="C18" s="60">
        <v>380113446</v>
      </c>
      <c r="D18" s="62">
        <v>2</v>
      </c>
      <c r="E18" s="62">
        <v>53498050</v>
      </c>
      <c r="F18" s="62">
        <v>3</v>
      </c>
      <c r="G18" s="62">
        <v>9322101</v>
      </c>
      <c r="H18" s="62">
        <v>4</v>
      </c>
      <c r="I18" s="62">
        <v>15800000</v>
      </c>
      <c r="J18" s="62">
        <v>7</v>
      </c>
      <c r="K18" s="62">
        <v>49126314</v>
      </c>
      <c r="L18" s="62">
        <v>13</v>
      </c>
      <c r="M18" s="62">
        <v>150545867</v>
      </c>
      <c r="N18" s="62">
        <v>6</v>
      </c>
      <c r="O18" s="62">
        <v>101821114</v>
      </c>
      <c r="P18" s="62"/>
      <c r="Q18" s="62"/>
    </row>
    <row r="19" spans="1:17" x14ac:dyDescent="0.25">
      <c r="A19" s="54" t="s">
        <v>100</v>
      </c>
      <c r="B19" s="60">
        <v>41</v>
      </c>
      <c r="C19" s="60">
        <v>374452566</v>
      </c>
      <c r="D19" s="62">
        <v>1</v>
      </c>
      <c r="E19" s="62">
        <v>26878166</v>
      </c>
      <c r="F19" s="62">
        <v>0</v>
      </c>
      <c r="G19" s="62">
        <v>0</v>
      </c>
      <c r="H19" s="62">
        <v>7</v>
      </c>
      <c r="I19" s="62">
        <v>23800000</v>
      </c>
      <c r="J19" s="62">
        <v>14</v>
      </c>
      <c r="K19" s="62">
        <v>95796465</v>
      </c>
      <c r="L19" s="62">
        <v>16</v>
      </c>
      <c r="M19" s="62">
        <v>188403897</v>
      </c>
      <c r="N19" s="62">
        <v>3</v>
      </c>
      <c r="O19" s="62">
        <v>39574038</v>
      </c>
      <c r="P19" s="62"/>
      <c r="Q19" s="62"/>
    </row>
    <row r="20" spans="1:17" x14ac:dyDescent="0.25">
      <c r="A20" s="54" t="s">
        <v>64</v>
      </c>
      <c r="B20" s="60">
        <v>43</v>
      </c>
      <c r="C20" s="60">
        <v>329731090</v>
      </c>
      <c r="D20" s="62">
        <v>4</v>
      </c>
      <c r="E20" s="62">
        <v>69642940</v>
      </c>
      <c r="F20" s="62">
        <v>4</v>
      </c>
      <c r="G20" s="62">
        <v>10761365</v>
      </c>
      <c r="H20" s="62">
        <v>10</v>
      </c>
      <c r="I20" s="62">
        <v>47200000</v>
      </c>
      <c r="J20" s="62">
        <v>14</v>
      </c>
      <c r="K20" s="62">
        <v>95733929</v>
      </c>
      <c r="L20" s="62">
        <v>10</v>
      </c>
      <c r="M20" s="62">
        <v>101872856</v>
      </c>
      <c r="N20" s="62">
        <v>1</v>
      </c>
      <c r="O20" s="62">
        <v>4520000</v>
      </c>
      <c r="P20" s="62"/>
      <c r="Q20" s="62"/>
    </row>
    <row r="21" spans="1:17" x14ac:dyDescent="0.25">
      <c r="A21" s="54" t="s">
        <v>68</v>
      </c>
      <c r="B21" s="60">
        <v>5</v>
      </c>
      <c r="C21" s="60">
        <v>31045693</v>
      </c>
      <c r="D21" s="62">
        <v>0</v>
      </c>
      <c r="E21" s="62">
        <v>0</v>
      </c>
      <c r="F21" s="62">
        <v>0</v>
      </c>
      <c r="G21" s="62">
        <v>0</v>
      </c>
      <c r="H21" s="62">
        <v>1</v>
      </c>
      <c r="I21" s="62">
        <v>5600000</v>
      </c>
      <c r="J21" s="62">
        <v>2</v>
      </c>
      <c r="K21" s="62">
        <v>13048345</v>
      </c>
      <c r="L21" s="62">
        <v>2</v>
      </c>
      <c r="M21" s="62">
        <v>12397348</v>
      </c>
      <c r="N21" s="62">
        <v>0</v>
      </c>
      <c r="O21" s="62">
        <v>0</v>
      </c>
      <c r="P21" s="62"/>
      <c r="Q21" s="62"/>
    </row>
    <row r="22" spans="1:17" x14ac:dyDescent="0.25">
      <c r="A22" s="54" t="s">
        <v>67</v>
      </c>
      <c r="B22" s="60">
        <v>6</v>
      </c>
      <c r="C22" s="60">
        <v>103012021</v>
      </c>
      <c r="D22" s="62">
        <v>1</v>
      </c>
      <c r="E22" s="62">
        <v>32182814</v>
      </c>
      <c r="F22" s="62">
        <v>0</v>
      </c>
      <c r="G22" s="62">
        <v>0</v>
      </c>
      <c r="H22" s="62">
        <v>2</v>
      </c>
      <c r="I22" s="62">
        <v>6800000</v>
      </c>
      <c r="J22" s="62">
        <v>1</v>
      </c>
      <c r="K22" s="62">
        <v>4187110</v>
      </c>
      <c r="L22" s="62">
        <v>2</v>
      </c>
      <c r="M22" s="62">
        <v>59842097</v>
      </c>
      <c r="N22" s="62">
        <v>0</v>
      </c>
      <c r="O22" s="62">
        <v>0</v>
      </c>
      <c r="P22" s="62"/>
      <c r="Q22" s="62"/>
    </row>
    <row r="23" spans="1:17" ht="11.25" x14ac:dyDescent="0.25">
      <c r="A23" s="54" t="s">
        <v>181</v>
      </c>
      <c r="B23" s="60">
        <v>0</v>
      </c>
      <c r="C23" s="60">
        <v>0</v>
      </c>
      <c r="D23" s="62">
        <v>0</v>
      </c>
      <c r="E23" s="62">
        <v>0</v>
      </c>
      <c r="F23" s="62">
        <v>0</v>
      </c>
      <c r="G23" s="62">
        <v>0</v>
      </c>
      <c r="H23" s="62">
        <v>0</v>
      </c>
      <c r="I23" s="62">
        <v>0</v>
      </c>
      <c r="J23" s="62">
        <v>0</v>
      </c>
      <c r="K23" s="62">
        <v>0</v>
      </c>
      <c r="L23" s="62">
        <v>0</v>
      </c>
      <c r="M23" s="62">
        <v>0</v>
      </c>
      <c r="N23" s="62">
        <v>0</v>
      </c>
      <c r="O23" s="62">
        <v>0</v>
      </c>
      <c r="P23" s="62"/>
      <c r="Q23" s="62"/>
    </row>
    <row r="24" spans="1:17" ht="12.75" customHeight="1" x14ac:dyDescent="0.25">
      <c r="A24" s="54"/>
      <c r="B24" s="126">
        <f>SUM(B7:B22)</f>
        <v>826</v>
      </c>
      <c r="C24" s="126">
        <f>SUM(C7:C22)</f>
        <v>5987095030.6000004</v>
      </c>
    </row>
    <row r="25" spans="1:17" ht="12.75" customHeight="1" x14ac:dyDescent="0.25">
      <c r="A25" s="13" t="s">
        <v>175</v>
      </c>
    </row>
    <row r="26" spans="1:17" ht="11.25" customHeight="1" x14ac:dyDescent="0.25">
      <c r="A26" s="114" t="s">
        <v>176</v>
      </c>
      <c r="B26" s="63"/>
      <c r="C26" s="63"/>
      <c r="D26" s="63"/>
      <c r="E26" s="63"/>
      <c r="F26" s="63"/>
      <c r="G26" s="63"/>
      <c r="H26" s="63"/>
      <c r="I26" s="63"/>
      <c r="J26" s="63"/>
      <c r="K26" s="63"/>
      <c r="L26" s="63"/>
      <c r="M26" s="63"/>
      <c r="N26" s="63"/>
      <c r="O26" s="63"/>
      <c r="P26" s="63"/>
      <c r="Q26" s="63"/>
    </row>
    <row r="27" spans="1:17" ht="11.25" customHeight="1" x14ac:dyDescent="0.25">
      <c r="A27" s="63" t="s">
        <v>125</v>
      </c>
      <c r="B27" s="64"/>
      <c r="C27" s="64"/>
      <c r="D27" s="64"/>
      <c r="E27" s="64"/>
      <c r="F27" s="64"/>
      <c r="G27" s="64"/>
      <c r="H27" s="64"/>
      <c r="I27" s="64"/>
      <c r="J27" s="64"/>
      <c r="K27" s="64"/>
      <c r="L27" s="64"/>
      <c r="M27" s="64"/>
      <c r="N27" s="64"/>
      <c r="O27" s="64"/>
      <c r="P27" s="64"/>
      <c r="Q27" s="64"/>
    </row>
    <row r="28" spans="1:17" ht="11.25" customHeight="1" x14ac:dyDescent="0.25">
      <c r="A28" s="114" t="s">
        <v>182</v>
      </c>
      <c r="B28" s="114"/>
      <c r="C28" s="114"/>
      <c r="D28" s="114"/>
      <c r="E28" s="114"/>
      <c r="F28" s="114"/>
      <c r="G28" s="114"/>
      <c r="H28" s="114"/>
      <c r="I28" s="114"/>
      <c r="J28" s="114"/>
      <c r="K28" s="114"/>
      <c r="L28" s="114"/>
      <c r="M28" s="114"/>
      <c r="N28" s="114"/>
      <c r="O28" s="114"/>
      <c r="P28" s="114"/>
      <c r="Q28" s="114"/>
    </row>
    <row r="29" spans="1:17" ht="11.25" customHeight="1" x14ac:dyDescent="0.25">
      <c r="A29" s="65" t="s">
        <v>126</v>
      </c>
      <c r="B29" s="20"/>
      <c r="C29" s="20"/>
      <c r="D29" s="20"/>
      <c r="E29" s="20"/>
      <c r="F29" s="20"/>
      <c r="G29" s="20"/>
      <c r="H29" s="20"/>
      <c r="I29" s="20"/>
      <c r="J29" s="20"/>
      <c r="K29" s="20"/>
      <c r="L29" s="20"/>
      <c r="M29" s="20"/>
      <c r="N29" s="20"/>
      <c r="O29" s="20"/>
      <c r="P29" s="20"/>
      <c r="Q29" s="20"/>
    </row>
    <row r="30" spans="1:17" ht="11.25" customHeight="1" x14ac:dyDescent="0.25">
      <c r="A30" s="54" t="s">
        <v>95</v>
      </c>
      <c r="B30" s="20"/>
      <c r="C30" s="20"/>
      <c r="D30" s="20"/>
      <c r="E30" s="20"/>
      <c r="F30" s="20"/>
      <c r="G30" s="20"/>
      <c r="H30" s="20"/>
      <c r="I30" s="20"/>
      <c r="J30" s="20"/>
      <c r="K30" s="20"/>
      <c r="L30" s="20"/>
      <c r="M30" s="20"/>
      <c r="N30" s="20"/>
      <c r="O30" s="20"/>
      <c r="P30" s="20"/>
      <c r="Q30" s="20"/>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5C43-2208-4CE5-BE05-C61D2C5B6B52}">
  <dimension ref="A2:AI30"/>
  <sheetViews>
    <sheetView zoomScaleNormal="100" workbookViewId="0">
      <selection activeCell="B24" sqref="B24:C24"/>
    </sheetView>
  </sheetViews>
  <sheetFormatPr baseColWidth="10" defaultColWidth="9.140625" defaultRowHeight="10.5" x14ac:dyDescent="0.15"/>
  <cols>
    <col min="1" max="1" width="23.7109375" style="67" customWidth="1"/>
    <col min="2" max="2" width="15.85546875" style="67" bestFit="1" customWidth="1"/>
    <col min="3" max="3" width="22.5703125" style="67" bestFit="1" customWidth="1"/>
    <col min="4" max="4" width="15.85546875" style="67" bestFit="1" customWidth="1"/>
    <col min="5" max="5" width="22.5703125" style="67" bestFit="1" customWidth="1"/>
    <col min="6" max="6" width="15.85546875" style="67" bestFit="1" customWidth="1"/>
    <col min="7" max="7" width="22.5703125" style="67" bestFit="1" customWidth="1"/>
    <col min="8" max="8" width="15.85546875" style="67" bestFit="1" customWidth="1"/>
    <col min="9" max="9" width="22.5703125" style="67" bestFit="1" customWidth="1"/>
    <col min="10" max="10" width="15.85546875" style="67" bestFit="1" customWidth="1"/>
    <col min="11" max="11" width="22.5703125" style="67" bestFit="1" customWidth="1"/>
    <col min="12" max="12" width="15.85546875" style="67" bestFit="1" customWidth="1"/>
    <col min="13" max="13" width="22.5703125" style="67" bestFit="1" customWidth="1"/>
    <col min="14" max="14" width="15.85546875" style="67" bestFit="1" customWidth="1"/>
    <col min="15" max="15" width="22.5703125" style="67" bestFit="1" customWidth="1"/>
    <col min="16" max="16" width="15.85546875" style="67" bestFit="1" customWidth="1"/>
    <col min="17" max="17" width="22.5703125" style="67" bestFit="1" customWidth="1"/>
    <col min="18" max="18" width="15.85546875" style="67" bestFit="1" customWidth="1"/>
    <col min="19" max="19" width="22.5703125" style="67" bestFit="1" customWidth="1"/>
    <col min="20" max="20" width="15.85546875" style="67" bestFit="1" customWidth="1"/>
    <col min="21" max="21" width="22.5703125" style="67" bestFit="1" customWidth="1"/>
    <col min="22" max="22" width="15.85546875" style="67" bestFit="1" customWidth="1"/>
    <col min="23" max="23" width="22.5703125" style="67" bestFit="1" customWidth="1"/>
    <col min="24" max="24" width="13.7109375" style="67" customWidth="1"/>
    <col min="25" max="25" width="22.5703125" style="67" bestFit="1" customWidth="1"/>
    <col min="26" max="26" width="13.28515625" style="67" customWidth="1"/>
    <col min="27" max="27" width="22.5703125" style="67" bestFit="1" customWidth="1"/>
    <col min="28" max="28" width="13.28515625" style="67" customWidth="1"/>
    <col min="29" max="29" width="22.5703125" style="67" bestFit="1" customWidth="1"/>
    <col min="30" max="30" width="13.28515625" style="67" customWidth="1"/>
    <col min="31" max="31" width="22.5703125" style="67" bestFit="1" customWidth="1"/>
    <col min="32" max="32" width="13.28515625" style="67" customWidth="1"/>
    <col min="33" max="33" width="22.5703125" style="67" bestFit="1" customWidth="1"/>
    <col min="34" max="34" width="13.28515625" style="67" customWidth="1"/>
    <col min="35" max="35" width="22.5703125" style="67" bestFit="1" customWidth="1"/>
    <col min="36" max="16384" width="9.140625" style="67"/>
  </cols>
  <sheetData>
    <row r="2" spans="1:35" s="66" customFormat="1" ht="11.25" x14ac:dyDescent="0.15">
      <c r="A2" s="24" t="s">
        <v>183</v>
      </c>
      <c r="I2" s="67"/>
    </row>
    <row r="3" spans="1:35" x14ac:dyDescent="0.15">
      <c r="A3" s="25"/>
    </row>
    <row r="4" spans="1:35" ht="42" customHeight="1" x14ac:dyDescent="0.15">
      <c r="A4" s="123" t="s">
        <v>163</v>
      </c>
      <c r="B4" s="68" t="s">
        <v>101</v>
      </c>
      <c r="C4" s="27"/>
      <c r="D4" s="14" t="s">
        <v>184</v>
      </c>
      <c r="E4" s="124"/>
      <c r="F4" s="26" t="s">
        <v>185</v>
      </c>
      <c r="G4" s="27"/>
      <c r="H4" s="26" t="s">
        <v>186</v>
      </c>
      <c r="I4" s="27"/>
      <c r="J4" s="26" t="s">
        <v>187</v>
      </c>
      <c r="K4" s="27"/>
      <c r="L4" s="125" t="s">
        <v>96</v>
      </c>
      <c r="M4" s="68"/>
      <c r="N4" s="14" t="s">
        <v>151</v>
      </c>
      <c r="O4" s="14"/>
      <c r="P4" s="14" t="s">
        <v>152</v>
      </c>
      <c r="Q4" s="27"/>
      <c r="R4" s="28" t="s">
        <v>153</v>
      </c>
      <c r="S4" s="29"/>
      <c r="T4" s="28" t="s">
        <v>102</v>
      </c>
      <c r="U4" s="29"/>
      <c r="V4" s="28" t="s">
        <v>188</v>
      </c>
      <c r="W4" s="29"/>
      <c r="X4" s="28" t="s">
        <v>189</v>
      </c>
      <c r="Y4" s="29"/>
      <c r="Z4" s="28" t="s">
        <v>190</v>
      </c>
      <c r="AA4" s="29"/>
      <c r="AB4" s="28" t="s">
        <v>191</v>
      </c>
      <c r="AC4" s="29"/>
      <c r="AD4" s="28" t="s">
        <v>192</v>
      </c>
      <c r="AE4" s="29"/>
      <c r="AF4" s="28" t="s">
        <v>193</v>
      </c>
      <c r="AG4" s="29"/>
      <c r="AH4" s="28" t="s">
        <v>194</v>
      </c>
      <c r="AI4" s="29"/>
    </row>
    <row r="5" spans="1:35" x14ac:dyDescent="0.15">
      <c r="A5" s="69"/>
      <c r="B5" s="70" t="s">
        <v>173</v>
      </c>
      <c r="C5" s="30" t="s">
        <v>174</v>
      </c>
      <c r="D5" s="70" t="s">
        <v>173</v>
      </c>
      <c r="E5" s="30" t="s">
        <v>174</v>
      </c>
      <c r="F5" s="70" t="s">
        <v>173</v>
      </c>
      <c r="G5" s="30" t="s">
        <v>174</v>
      </c>
      <c r="H5" s="70" t="s">
        <v>173</v>
      </c>
      <c r="I5" s="30" t="s">
        <v>174</v>
      </c>
      <c r="J5" s="70" t="s">
        <v>173</v>
      </c>
      <c r="K5" s="30" t="s">
        <v>174</v>
      </c>
      <c r="L5" s="70" t="s">
        <v>173</v>
      </c>
      <c r="M5" s="30" t="s">
        <v>174</v>
      </c>
      <c r="N5" s="70" t="s">
        <v>173</v>
      </c>
      <c r="O5" s="30" t="s">
        <v>174</v>
      </c>
      <c r="P5" s="70" t="s">
        <v>173</v>
      </c>
      <c r="Q5" s="30" t="s">
        <v>174</v>
      </c>
      <c r="R5" s="70" t="s">
        <v>173</v>
      </c>
      <c r="S5" s="30" t="s">
        <v>174</v>
      </c>
      <c r="T5" s="70" t="s">
        <v>173</v>
      </c>
      <c r="U5" s="30" t="s">
        <v>174</v>
      </c>
      <c r="V5" s="70" t="s">
        <v>173</v>
      </c>
      <c r="W5" s="30" t="s">
        <v>174</v>
      </c>
      <c r="X5" s="70" t="s">
        <v>173</v>
      </c>
      <c r="Y5" s="30" t="s">
        <v>174</v>
      </c>
      <c r="Z5" s="70" t="s">
        <v>173</v>
      </c>
      <c r="AA5" s="30" t="s">
        <v>174</v>
      </c>
      <c r="AB5" s="70" t="s">
        <v>173</v>
      </c>
      <c r="AC5" s="30" t="s">
        <v>174</v>
      </c>
      <c r="AD5" s="70" t="s">
        <v>173</v>
      </c>
      <c r="AE5" s="30" t="s">
        <v>174</v>
      </c>
      <c r="AF5" s="70" t="s">
        <v>173</v>
      </c>
      <c r="AG5" s="30" t="s">
        <v>174</v>
      </c>
      <c r="AH5" s="70" t="s">
        <v>173</v>
      </c>
      <c r="AI5" s="30" t="s">
        <v>174</v>
      </c>
    </row>
    <row r="6" spans="1:35" ht="11.25" customHeight="1" x14ac:dyDescent="0.15">
      <c r="A6" s="71" t="s">
        <v>90</v>
      </c>
      <c r="B6" s="31">
        <v>351</v>
      </c>
      <c r="C6" s="31">
        <v>10607935946.4</v>
      </c>
      <c r="D6" s="31">
        <v>32</v>
      </c>
      <c r="E6" s="31">
        <v>867447088</v>
      </c>
      <c r="F6" s="31">
        <v>5</v>
      </c>
      <c r="G6" s="31">
        <v>369994859</v>
      </c>
      <c r="H6" s="31">
        <v>8</v>
      </c>
      <c r="I6" s="31">
        <v>209335410</v>
      </c>
      <c r="J6" s="31">
        <v>62</v>
      </c>
      <c r="K6" s="31">
        <v>248000000</v>
      </c>
      <c r="L6" s="31">
        <v>9</v>
      </c>
      <c r="M6" s="31">
        <v>129869391</v>
      </c>
      <c r="N6" s="31">
        <v>16</v>
      </c>
      <c r="O6" s="31">
        <v>396366846.60000002</v>
      </c>
      <c r="P6" s="31">
        <v>36</v>
      </c>
      <c r="Q6" s="31">
        <v>3960992476.3000002</v>
      </c>
      <c r="R6" s="31">
        <v>35</v>
      </c>
      <c r="S6" s="31">
        <v>786474700</v>
      </c>
      <c r="T6" s="31">
        <v>24</v>
      </c>
      <c r="U6" s="31">
        <v>1053385095.5</v>
      </c>
      <c r="V6" s="31">
        <v>15</v>
      </c>
      <c r="W6" s="31">
        <v>137167450</v>
      </c>
      <c r="X6" s="31">
        <v>61</v>
      </c>
      <c r="Y6" s="31">
        <v>664765183</v>
      </c>
      <c r="Z6" s="31">
        <v>19</v>
      </c>
      <c r="AA6" s="31">
        <v>285411639</v>
      </c>
      <c r="AB6" s="31">
        <v>4</v>
      </c>
      <c r="AC6" s="31">
        <v>7991600</v>
      </c>
      <c r="AD6" s="31">
        <v>5</v>
      </c>
      <c r="AE6" s="31">
        <v>699902681</v>
      </c>
      <c r="AF6" s="31">
        <v>8</v>
      </c>
      <c r="AG6" s="31">
        <v>177581443</v>
      </c>
      <c r="AH6" s="31">
        <v>12</v>
      </c>
      <c r="AI6" s="31">
        <v>613250084</v>
      </c>
    </row>
    <row r="7" spans="1:35" ht="11.25" customHeight="1" x14ac:dyDescent="0.15">
      <c r="A7" s="34" t="s">
        <v>66</v>
      </c>
      <c r="B7" s="31">
        <v>11</v>
      </c>
      <c r="C7" s="31">
        <v>350319025</v>
      </c>
      <c r="D7" s="32">
        <v>1</v>
      </c>
      <c r="E7" s="33">
        <v>49316480</v>
      </c>
      <c r="F7" s="33">
        <v>0</v>
      </c>
      <c r="G7" s="33">
        <v>0</v>
      </c>
      <c r="H7" s="33">
        <v>1</v>
      </c>
      <c r="I7" s="33">
        <v>13880000</v>
      </c>
      <c r="J7" s="33">
        <v>0</v>
      </c>
      <c r="K7" s="33">
        <v>0</v>
      </c>
      <c r="L7" s="33">
        <v>0</v>
      </c>
      <c r="M7" s="33">
        <v>0</v>
      </c>
      <c r="N7" s="33">
        <v>0</v>
      </c>
      <c r="O7" s="33">
        <v>0</v>
      </c>
      <c r="P7" s="33">
        <v>0</v>
      </c>
      <c r="Q7" s="33">
        <v>0</v>
      </c>
      <c r="R7" s="33">
        <v>2</v>
      </c>
      <c r="S7" s="33">
        <v>39484376</v>
      </c>
      <c r="T7" s="33">
        <v>1</v>
      </c>
      <c r="U7" s="33">
        <v>113297660</v>
      </c>
      <c r="V7" s="33">
        <v>0</v>
      </c>
      <c r="W7" s="33">
        <v>0</v>
      </c>
      <c r="X7" s="33">
        <v>3</v>
      </c>
      <c r="Y7" s="33">
        <v>34501109</v>
      </c>
      <c r="Z7" s="33">
        <v>2</v>
      </c>
      <c r="AA7" s="33">
        <v>49966400</v>
      </c>
      <c r="AB7" s="33">
        <v>0</v>
      </c>
      <c r="AC7" s="33">
        <v>0</v>
      </c>
      <c r="AD7" s="33">
        <v>0</v>
      </c>
      <c r="AE7" s="33">
        <v>0</v>
      </c>
      <c r="AF7" s="33">
        <v>0</v>
      </c>
      <c r="AG7" s="33">
        <v>0</v>
      </c>
      <c r="AH7" s="33">
        <v>1</v>
      </c>
      <c r="AI7" s="33">
        <v>49873000</v>
      </c>
    </row>
    <row r="8" spans="1:35" ht="11.25" customHeight="1" x14ac:dyDescent="0.15">
      <c r="A8" s="34" t="s">
        <v>56</v>
      </c>
      <c r="B8" s="31">
        <v>2</v>
      </c>
      <c r="C8" s="31">
        <v>76015658</v>
      </c>
      <c r="D8" s="32">
        <v>1</v>
      </c>
      <c r="E8" s="33">
        <v>49832278</v>
      </c>
      <c r="F8" s="33">
        <v>0</v>
      </c>
      <c r="G8" s="33">
        <v>0</v>
      </c>
      <c r="H8" s="33">
        <v>0</v>
      </c>
      <c r="I8" s="33">
        <v>0</v>
      </c>
      <c r="J8" s="33">
        <v>0</v>
      </c>
      <c r="K8" s="33">
        <v>0</v>
      </c>
      <c r="L8" s="33">
        <v>0</v>
      </c>
      <c r="M8" s="33">
        <v>0</v>
      </c>
      <c r="N8" s="33">
        <v>0</v>
      </c>
      <c r="O8" s="33">
        <v>0</v>
      </c>
      <c r="P8" s="33">
        <v>0</v>
      </c>
      <c r="Q8" s="33">
        <v>0</v>
      </c>
      <c r="R8" s="33">
        <v>0</v>
      </c>
      <c r="S8" s="33">
        <v>0</v>
      </c>
      <c r="T8" s="33">
        <v>1</v>
      </c>
      <c r="U8" s="33">
        <v>26183380</v>
      </c>
      <c r="V8" s="33">
        <v>0</v>
      </c>
      <c r="W8" s="33">
        <v>0</v>
      </c>
      <c r="X8" s="33">
        <v>0</v>
      </c>
      <c r="Y8" s="33">
        <v>0</v>
      </c>
      <c r="Z8" s="33">
        <v>0</v>
      </c>
      <c r="AA8" s="33">
        <v>0</v>
      </c>
      <c r="AB8" s="33">
        <v>0</v>
      </c>
      <c r="AC8" s="33">
        <v>0</v>
      </c>
      <c r="AD8" s="33">
        <v>0</v>
      </c>
      <c r="AE8" s="33">
        <v>0</v>
      </c>
      <c r="AF8" s="33">
        <v>0</v>
      </c>
      <c r="AG8" s="33">
        <v>0</v>
      </c>
      <c r="AH8" s="33">
        <v>0</v>
      </c>
      <c r="AI8" s="33">
        <v>0</v>
      </c>
    </row>
    <row r="9" spans="1:35" ht="11.25" customHeight="1" x14ac:dyDescent="0.15">
      <c r="A9" s="34" t="s">
        <v>60</v>
      </c>
      <c r="B9" s="31">
        <v>4</v>
      </c>
      <c r="C9" s="31">
        <v>91799414</v>
      </c>
      <c r="D9" s="32">
        <v>1</v>
      </c>
      <c r="E9" s="33">
        <v>29065214</v>
      </c>
      <c r="F9" s="33">
        <v>0</v>
      </c>
      <c r="G9" s="33">
        <v>0</v>
      </c>
      <c r="H9" s="33">
        <v>0</v>
      </c>
      <c r="I9" s="33">
        <v>0</v>
      </c>
      <c r="J9" s="33">
        <v>0</v>
      </c>
      <c r="K9" s="33">
        <v>0</v>
      </c>
      <c r="L9" s="33">
        <v>0</v>
      </c>
      <c r="M9" s="33">
        <v>0</v>
      </c>
      <c r="N9" s="33">
        <v>0</v>
      </c>
      <c r="O9" s="33">
        <v>0</v>
      </c>
      <c r="P9" s="33">
        <v>0</v>
      </c>
      <c r="Q9" s="33">
        <v>0</v>
      </c>
      <c r="R9" s="33">
        <v>1</v>
      </c>
      <c r="S9" s="33">
        <v>10734455</v>
      </c>
      <c r="T9" s="33">
        <v>2</v>
      </c>
      <c r="U9" s="33">
        <v>51999745</v>
      </c>
      <c r="V9" s="33">
        <v>0</v>
      </c>
      <c r="W9" s="33">
        <v>0</v>
      </c>
      <c r="X9" s="33">
        <v>0</v>
      </c>
      <c r="Y9" s="33">
        <v>0</v>
      </c>
      <c r="Z9" s="33">
        <v>0</v>
      </c>
      <c r="AA9" s="33">
        <v>0</v>
      </c>
      <c r="AB9" s="33">
        <v>0</v>
      </c>
      <c r="AC9" s="33">
        <v>0</v>
      </c>
      <c r="AD9" s="33">
        <v>0</v>
      </c>
      <c r="AE9" s="33">
        <v>0</v>
      </c>
      <c r="AF9" s="33">
        <v>0</v>
      </c>
      <c r="AG9" s="33">
        <v>0</v>
      </c>
      <c r="AH9" s="33">
        <v>0</v>
      </c>
      <c r="AI9" s="33">
        <v>0</v>
      </c>
    </row>
    <row r="10" spans="1:35" ht="11.25" customHeight="1" x14ac:dyDescent="0.15">
      <c r="A10" s="34" t="s">
        <v>65</v>
      </c>
      <c r="B10" s="31">
        <v>5</v>
      </c>
      <c r="C10" s="31">
        <v>141529890</v>
      </c>
      <c r="D10" s="32">
        <v>1</v>
      </c>
      <c r="E10" s="33">
        <v>9105844</v>
      </c>
      <c r="F10" s="33">
        <v>0</v>
      </c>
      <c r="G10" s="33">
        <v>0</v>
      </c>
      <c r="H10" s="33">
        <v>0</v>
      </c>
      <c r="I10" s="33">
        <v>0</v>
      </c>
      <c r="J10" s="33">
        <v>1</v>
      </c>
      <c r="K10" s="33">
        <v>4000000</v>
      </c>
      <c r="L10" s="33">
        <v>0</v>
      </c>
      <c r="M10" s="33">
        <v>0</v>
      </c>
      <c r="N10" s="33">
        <v>0</v>
      </c>
      <c r="O10" s="33">
        <v>0</v>
      </c>
      <c r="P10" s="33">
        <v>0</v>
      </c>
      <c r="Q10" s="33">
        <v>0</v>
      </c>
      <c r="R10" s="33">
        <v>0</v>
      </c>
      <c r="S10" s="33">
        <v>0</v>
      </c>
      <c r="T10" s="33">
        <v>2</v>
      </c>
      <c r="U10" s="33">
        <v>105799646</v>
      </c>
      <c r="V10" s="33">
        <v>0</v>
      </c>
      <c r="W10" s="33">
        <v>0</v>
      </c>
      <c r="X10" s="33">
        <v>0</v>
      </c>
      <c r="Y10" s="33">
        <v>0</v>
      </c>
      <c r="Z10" s="33">
        <v>1</v>
      </c>
      <c r="AA10" s="33">
        <v>22624400</v>
      </c>
      <c r="AB10" s="33">
        <v>0</v>
      </c>
      <c r="AC10" s="33">
        <v>0</v>
      </c>
      <c r="AD10" s="33">
        <v>0</v>
      </c>
      <c r="AE10" s="33">
        <v>0</v>
      </c>
      <c r="AF10" s="33">
        <v>0</v>
      </c>
      <c r="AG10" s="33">
        <v>0</v>
      </c>
      <c r="AH10" s="33">
        <v>0</v>
      </c>
      <c r="AI10" s="33">
        <v>0</v>
      </c>
    </row>
    <row r="11" spans="1:35" ht="11.25" customHeight="1" x14ac:dyDescent="0.15">
      <c r="A11" s="34" t="s">
        <v>61</v>
      </c>
      <c r="B11" s="31">
        <v>4</v>
      </c>
      <c r="C11" s="31">
        <v>150211586</v>
      </c>
      <c r="D11" s="32">
        <v>1</v>
      </c>
      <c r="E11" s="33">
        <v>50000000</v>
      </c>
      <c r="F11" s="33">
        <v>0</v>
      </c>
      <c r="G11" s="33">
        <v>0</v>
      </c>
      <c r="H11" s="33">
        <v>0</v>
      </c>
      <c r="I11" s="33">
        <v>0</v>
      </c>
      <c r="J11" s="33">
        <v>0</v>
      </c>
      <c r="K11" s="33">
        <v>0</v>
      </c>
      <c r="L11" s="33">
        <v>0</v>
      </c>
      <c r="M11" s="33">
        <v>0</v>
      </c>
      <c r="N11" s="33">
        <v>0</v>
      </c>
      <c r="O11" s="33">
        <v>0</v>
      </c>
      <c r="P11" s="33">
        <v>0</v>
      </c>
      <c r="Q11" s="33">
        <v>0</v>
      </c>
      <c r="R11" s="33">
        <v>0</v>
      </c>
      <c r="S11" s="33">
        <v>0</v>
      </c>
      <c r="T11" s="33">
        <v>1</v>
      </c>
      <c r="U11" s="33">
        <v>20449991</v>
      </c>
      <c r="V11" s="33">
        <v>0</v>
      </c>
      <c r="W11" s="33">
        <v>0</v>
      </c>
      <c r="X11" s="33">
        <v>0</v>
      </c>
      <c r="Y11" s="33">
        <v>0</v>
      </c>
      <c r="Z11" s="33">
        <v>0</v>
      </c>
      <c r="AA11" s="33">
        <v>0</v>
      </c>
      <c r="AB11" s="33">
        <v>0</v>
      </c>
      <c r="AC11" s="33">
        <v>0</v>
      </c>
      <c r="AD11" s="33">
        <v>0</v>
      </c>
      <c r="AE11" s="33">
        <v>0</v>
      </c>
      <c r="AF11" s="33">
        <v>1</v>
      </c>
      <c r="AG11" s="33">
        <v>29761595</v>
      </c>
      <c r="AH11" s="33">
        <v>1</v>
      </c>
      <c r="AI11" s="33">
        <v>50000000</v>
      </c>
    </row>
    <row r="12" spans="1:35" ht="11.25" customHeight="1" x14ac:dyDescent="0.15">
      <c r="A12" s="34" t="s">
        <v>62</v>
      </c>
      <c r="B12" s="31">
        <v>45</v>
      </c>
      <c r="C12" s="31">
        <v>995592792</v>
      </c>
      <c r="D12" s="32">
        <v>6</v>
      </c>
      <c r="E12" s="33">
        <v>138725597</v>
      </c>
      <c r="F12" s="33">
        <v>0</v>
      </c>
      <c r="G12" s="33">
        <v>0</v>
      </c>
      <c r="H12" s="33">
        <v>0</v>
      </c>
      <c r="I12" s="33">
        <v>0</v>
      </c>
      <c r="J12" s="33">
        <v>3</v>
      </c>
      <c r="K12" s="33">
        <v>12000000</v>
      </c>
      <c r="L12" s="33">
        <v>0</v>
      </c>
      <c r="M12" s="33">
        <v>0</v>
      </c>
      <c r="N12" s="33">
        <v>0</v>
      </c>
      <c r="O12" s="33">
        <v>0</v>
      </c>
      <c r="P12" s="33">
        <v>0</v>
      </c>
      <c r="Q12" s="33">
        <v>0</v>
      </c>
      <c r="R12" s="33">
        <v>10</v>
      </c>
      <c r="S12" s="33">
        <v>190447099</v>
      </c>
      <c r="T12" s="33">
        <v>8</v>
      </c>
      <c r="U12" s="33">
        <v>295238820</v>
      </c>
      <c r="V12" s="33">
        <v>1</v>
      </c>
      <c r="W12" s="33">
        <v>5661400</v>
      </c>
      <c r="X12" s="33">
        <v>9</v>
      </c>
      <c r="Y12" s="33">
        <v>106684648</v>
      </c>
      <c r="Z12" s="33">
        <v>2</v>
      </c>
      <c r="AA12" s="33">
        <v>14723731</v>
      </c>
      <c r="AB12" s="33">
        <v>1</v>
      </c>
      <c r="AC12" s="33">
        <v>391600</v>
      </c>
      <c r="AD12" s="33">
        <v>1</v>
      </c>
      <c r="AE12" s="33">
        <v>140000000</v>
      </c>
      <c r="AF12" s="33">
        <v>2</v>
      </c>
      <c r="AG12" s="33">
        <v>49263555</v>
      </c>
      <c r="AH12" s="33">
        <v>2</v>
      </c>
      <c r="AI12" s="33">
        <v>42456342</v>
      </c>
    </row>
    <row r="13" spans="1:35" ht="11.25" customHeight="1" x14ac:dyDescent="0.15">
      <c r="A13" s="34" t="s">
        <v>59</v>
      </c>
      <c r="B13" s="31">
        <v>220</v>
      </c>
      <c r="C13" s="31">
        <v>6965092104.8999996</v>
      </c>
      <c r="D13" s="32">
        <v>14</v>
      </c>
      <c r="E13" s="33">
        <v>335836901</v>
      </c>
      <c r="F13" s="33">
        <v>5</v>
      </c>
      <c r="G13" s="33">
        <v>369994859</v>
      </c>
      <c r="H13" s="33">
        <v>3</v>
      </c>
      <c r="I13" s="33">
        <v>82800067</v>
      </c>
      <c r="J13" s="33">
        <v>49</v>
      </c>
      <c r="K13" s="33">
        <v>196000000</v>
      </c>
      <c r="L13" s="33">
        <v>8</v>
      </c>
      <c r="M13" s="33">
        <v>117248560</v>
      </c>
      <c r="N13" s="33">
        <v>15</v>
      </c>
      <c r="O13" s="33">
        <v>375368082.60000002</v>
      </c>
      <c r="P13" s="33">
        <v>32</v>
      </c>
      <c r="Q13" s="33">
        <v>3576045645.3000002</v>
      </c>
      <c r="R13" s="33">
        <v>20</v>
      </c>
      <c r="S13" s="33">
        <v>504717851</v>
      </c>
      <c r="T13" s="33">
        <v>0</v>
      </c>
      <c r="U13" s="33">
        <v>0</v>
      </c>
      <c r="V13" s="33">
        <v>13</v>
      </c>
      <c r="W13" s="33">
        <v>121506050</v>
      </c>
      <c r="X13" s="33">
        <v>40</v>
      </c>
      <c r="Y13" s="33">
        <v>430211822</v>
      </c>
      <c r="Z13" s="33">
        <v>10</v>
      </c>
      <c r="AA13" s="33">
        <v>152641079</v>
      </c>
      <c r="AB13" s="33">
        <v>2</v>
      </c>
      <c r="AC13" s="33">
        <v>5250000</v>
      </c>
      <c r="AD13" s="33">
        <v>2</v>
      </c>
      <c r="AE13" s="33">
        <v>280000000</v>
      </c>
      <c r="AF13" s="33">
        <v>3</v>
      </c>
      <c r="AG13" s="33">
        <v>68212164</v>
      </c>
      <c r="AH13" s="33">
        <v>4</v>
      </c>
      <c r="AI13" s="33">
        <v>349259024</v>
      </c>
    </row>
    <row r="14" spans="1:35" ht="11.25" customHeight="1" x14ac:dyDescent="0.15">
      <c r="A14" s="34" t="s">
        <v>63</v>
      </c>
      <c r="B14" s="31">
        <v>11</v>
      </c>
      <c r="C14" s="31">
        <v>244258478</v>
      </c>
      <c r="D14" s="32">
        <v>2</v>
      </c>
      <c r="E14" s="33">
        <v>59254383</v>
      </c>
      <c r="F14" s="33">
        <v>0</v>
      </c>
      <c r="G14" s="33">
        <v>0</v>
      </c>
      <c r="H14" s="33">
        <v>1</v>
      </c>
      <c r="I14" s="33">
        <v>30000000</v>
      </c>
      <c r="J14" s="33">
        <v>2</v>
      </c>
      <c r="K14" s="33">
        <v>8000000</v>
      </c>
      <c r="L14" s="33">
        <v>0</v>
      </c>
      <c r="M14" s="33">
        <v>0</v>
      </c>
      <c r="N14" s="33">
        <v>1</v>
      </c>
      <c r="O14" s="33">
        <v>20998764</v>
      </c>
      <c r="P14" s="33">
        <v>1</v>
      </c>
      <c r="Q14" s="33">
        <v>78747939</v>
      </c>
      <c r="R14" s="33">
        <v>0</v>
      </c>
      <c r="S14" s="33">
        <v>0</v>
      </c>
      <c r="T14" s="33">
        <v>1</v>
      </c>
      <c r="U14" s="33">
        <v>20288751</v>
      </c>
      <c r="V14" s="33">
        <v>0</v>
      </c>
      <c r="W14" s="33">
        <v>0</v>
      </c>
      <c r="X14" s="33">
        <v>2</v>
      </c>
      <c r="Y14" s="33">
        <v>24618641</v>
      </c>
      <c r="Z14" s="33">
        <v>0</v>
      </c>
      <c r="AA14" s="33">
        <v>0</v>
      </c>
      <c r="AB14" s="33">
        <v>1</v>
      </c>
      <c r="AC14" s="33">
        <v>2350000</v>
      </c>
      <c r="AD14" s="33">
        <v>0</v>
      </c>
      <c r="AE14" s="33">
        <v>0</v>
      </c>
      <c r="AF14" s="33">
        <v>0</v>
      </c>
      <c r="AG14" s="33">
        <v>0</v>
      </c>
      <c r="AH14" s="33">
        <v>0</v>
      </c>
      <c r="AI14" s="33">
        <v>0</v>
      </c>
    </row>
    <row r="15" spans="1:35" ht="11.25" customHeight="1" x14ac:dyDescent="0.15">
      <c r="A15" s="34" t="s">
        <v>55</v>
      </c>
      <c r="B15" s="31">
        <v>8</v>
      </c>
      <c r="C15" s="31">
        <v>152035026</v>
      </c>
      <c r="D15" s="32">
        <v>1</v>
      </c>
      <c r="E15" s="33">
        <v>28527580</v>
      </c>
      <c r="F15" s="33">
        <v>0</v>
      </c>
      <c r="G15" s="33">
        <v>0</v>
      </c>
      <c r="H15" s="33">
        <v>0</v>
      </c>
      <c r="I15" s="33">
        <v>0</v>
      </c>
      <c r="J15" s="33">
        <v>2</v>
      </c>
      <c r="K15" s="33">
        <v>8000000</v>
      </c>
      <c r="L15" s="33">
        <v>0</v>
      </c>
      <c r="M15" s="33">
        <v>0</v>
      </c>
      <c r="N15" s="33">
        <v>0</v>
      </c>
      <c r="O15" s="33">
        <v>0</v>
      </c>
      <c r="P15" s="33">
        <v>1</v>
      </c>
      <c r="Q15" s="33">
        <v>72857883</v>
      </c>
      <c r="R15" s="33">
        <v>0</v>
      </c>
      <c r="S15" s="33">
        <v>0</v>
      </c>
      <c r="T15" s="33">
        <v>0</v>
      </c>
      <c r="U15" s="33">
        <v>0</v>
      </c>
      <c r="V15" s="33">
        <v>1</v>
      </c>
      <c r="W15" s="33">
        <v>10000000</v>
      </c>
      <c r="X15" s="33">
        <v>3</v>
      </c>
      <c r="Y15" s="33">
        <v>32649563</v>
      </c>
      <c r="Z15" s="33">
        <v>0</v>
      </c>
      <c r="AA15" s="33">
        <v>0</v>
      </c>
      <c r="AB15" s="33">
        <v>0</v>
      </c>
      <c r="AC15" s="33">
        <v>0</v>
      </c>
      <c r="AD15" s="33">
        <v>0</v>
      </c>
      <c r="AE15" s="33">
        <v>0</v>
      </c>
      <c r="AF15" s="33">
        <v>0</v>
      </c>
      <c r="AG15" s="33">
        <v>0</v>
      </c>
      <c r="AH15" s="33">
        <v>0</v>
      </c>
      <c r="AI15" s="33">
        <v>0</v>
      </c>
    </row>
    <row r="16" spans="1:35" ht="11.25" customHeight="1" x14ac:dyDescent="0.15">
      <c r="A16" s="34" t="s">
        <v>84</v>
      </c>
      <c r="B16" s="31">
        <v>3</v>
      </c>
      <c r="C16" s="31">
        <v>159035354</v>
      </c>
      <c r="D16" s="32">
        <v>1</v>
      </c>
      <c r="E16" s="33">
        <v>50000000</v>
      </c>
      <c r="F16" s="33">
        <v>0</v>
      </c>
      <c r="G16" s="33">
        <v>0</v>
      </c>
      <c r="H16" s="33">
        <v>0</v>
      </c>
      <c r="I16" s="33">
        <v>0</v>
      </c>
      <c r="J16" s="33">
        <v>1</v>
      </c>
      <c r="K16" s="33">
        <v>4000000</v>
      </c>
      <c r="L16" s="33">
        <v>0</v>
      </c>
      <c r="M16" s="33">
        <v>0</v>
      </c>
      <c r="N16" s="33">
        <v>0</v>
      </c>
      <c r="O16" s="33">
        <v>0</v>
      </c>
      <c r="P16" s="33">
        <v>0</v>
      </c>
      <c r="Q16" s="33">
        <v>0</v>
      </c>
      <c r="R16" s="33">
        <v>0</v>
      </c>
      <c r="S16" s="33">
        <v>0</v>
      </c>
      <c r="T16" s="33">
        <v>1</v>
      </c>
      <c r="U16" s="33">
        <v>105035354</v>
      </c>
      <c r="V16" s="33">
        <v>0</v>
      </c>
      <c r="W16" s="33">
        <v>0</v>
      </c>
      <c r="X16" s="33">
        <v>0</v>
      </c>
      <c r="Y16" s="33">
        <v>0</v>
      </c>
      <c r="Z16" s="33">
        <v>0</v>
      </c>
      <c r="AA16" s="33">
        <v>0</v>
      </c>
      <c r="AB16" s="33">
        <v>0</v>
      </c>
      <c r="AC16" s="33">
        <v>0</v>
      </c>
      <c r="AD16" s="33">
        <v>0</v>
      </c>
      <c r="AE16" s="33">
        <v>0</v>
      </c>
      <c r="AF16" s="33">
        <v>0</v>
      </c>
      <c r="AG16" s="33">
        <v>0</v>
      </c>
      <c r="AH16" s="33">
        <v>0</v>
      </c>
      <c r="AI16" s="33">
        <v>0</v>
      </c>
    </row>
    <row r="17" spans="1:35" ht="11.25" customHeight="1" x14ac:dyDescent="0.15">
      <c r="A17" s="34" t="s">
        <v>86</v>
      </c>
      <c r="B17" s="31">
        <v>9</v>
      </c>
      <c r="C17" s="31">
        <v>327391604.5</v>
      </c>
      <c r="D17" s="32">
        <v>0</v>
      </c>
      <c r="E17" s="33">
        <v>0</v>
      </c>
      <c r="F17" s="33">
        <v>0</v>
      </c>
      <c r="G17" s="33">
        <v>0</v>
      </c>
      <c r="H17" s="33">
        <v>1</v>
      </c>
      <c r="I17" s="33">
        <v>30000000</v>
      </c>
      <c r="J17" s="33">
        <v>1</v>
      </c>
      <c r="K17" s="33">
        <v>4000000</v>
      </c>
      <c r="L17" s="33">
        <v>0</v>
      </c>
      <c r="M17" s="33">
        <v>0</v>
      </c>
      <c r="N17" s="33">
        <v>0</v>
      </c>
      <c r="O17" s="33">
        <v>0</v>
      </c>
      <c r="P17" s="33">
        <v>0</v>
      </c>
      <c r="Q17" s="33">
        <v>0</v>
      </c>
      <c r="R17" s="33">
        <v>0</v>
      </c>
      <c r="S17" s="33">
        <v>0</v>
      </c>
      <c r="T17" s="33">
        <v>2</v>
      </c>
      <c r="U17" s="33">
        <v>102292749.5</v>
      </c>
      <c r="V17" s="33">
        <v>0</v>
      </c>
      <c r="W17" s="33">
        <v>0</v>
      </c>
      <c r="X17" s="33">
        <v>2</v>
      </c>
      <c r="Y17" s="33">
        <v>19970400</v>
      </c>
      <c r="Z17" s="33">
        <v>1</v>
      </c>
      <c r="AA17" s="33">
        <v>8791246</v>
      </c>
      <c r="AB17" s="33">
        <v>0</v>
      </c>
      <c r="AC17" s="33">
        <v>0</v>
      </c>
      <c r="AD17" s="33">
        <v>1</v>
      </c>
      <c r="AE17" s="33">
        <v>139902681</v>
      </c>
      <c r="AF17" s="33">
        <v>0</v>
      </c>
      <c r="AG17" s="33">
        <v>0</v>
      </c>
      <c r="AH17" s="33">
        <v>1</v>
      </c>
      <c r="AI17" s="33">
        <v>22434528</v>
      </c>
    </row>
    <row r="18" spans="1:35" ht="11.25" customHeight="1" x14ac:dyDescent="0.15">
      <c r="A18" s="34" t="s">
        <v>87</v>
      </c>
      <c r="B18" s="31">
        <v>6</v>
      </c>
      <c r="C18" s="31">
        <v>91819675</v>
      </c>
      <c r="D18" s="32">
        <v>0</v>
      </c>
      <c r="E18" s="33">
        <v>0</v>
      </c>
      <c r="F18" s="33">
        <v>0</v>
      </c>
      <c r="G18" s="33">
        <v>0</v>
      </c>
      <c r="H18" s="33">
        <v>1</v>
      </c>
      <c r="I18" s="33">
        <v>27121982</v>
      </c>
      <c r="J18" s="33">
        <v>2</v>
      </c>
      <c r="K18" s="33">
        <v>8000000</v>
      </c>
      <c r="L18" s="33">
        <v>0</v>
      </c>
      <c r="M18" s="33">
        <v>0</v>
      </c>
      <c r="N18" s="33">
        <v>0</v>
      </c>
      <c r="O18" s="33">
        <v>0</v>
      </c>
      <c r="P18" s="33">
        <v>0</v>
      </c>
      <c r="Q18" s="33">
        <v>0</v>
      </c>
      <c r="R18" s="33">
        <v>0</v>
      </c>
      <c r="S18" s="33">
        <v>0</v>
      </c>
      <c r="T18" s="33">
        <v>2</v>
      </c>
      <c r="U18" s="33">
        <v>50568693</v>
      </c>
      <c r="V18" s="33">
        <v>0</v>
      </c>
      <c r="W18" s="33">
        <v>0</v>
      </c>
      <c r="X18" s="33">
        <v>1</v>
      </c>
      <c r="Y18" s="33">
        <v>6129000</v>
      </c>
      <c r="Z18" s="33">
        <v>0</v>
      </c>
      <c r="AA18" s="33">
        <v>0</v>
      </c>
      <c r="AB18" s="33">
        <v>0</v>
      </c>
      <c r="AC18" s="33">
        <v>0</v>
      </c>
      <c r="AD18" s="33">
        <v>0</v>
      </c>
      <c r="AE18" s="33">
        <v>0</v>
      </c>
      <c r="AF18" s="33">
        <v>0</v>
      </c>
      <c r="AG18" s="33">
        <v>0</v>
      </c>
      <c r="AH18" s="33">
        <v>0</v>
      </c>
      <c r="AI18" s="33">
        <v>0</v>
      </c>
    </row>
    <row r="19" spans="1:35" ht="11.25" customHeight="1" x14ac:dyDescent="0.15">
      <c r="A19" s="34" t="s">
        <v>88</v>
      </c>
      <c r="B19" s="31">
        <v>11</v>
      </c>
      <c r="C19" s="31">
        <v>497107368</v>
      </c>
      <c r="D19" s="32">
        <v>0</v>
      </c>
      <c r="E19" s="33">
        <v>0</v>
      </c>
      <c r="F19" s="33">
        <v>0</v>
      </c>
      <c r="G19" s="33">
        <v>0</v>
      </c>
      <c r="H19" s="33">
        <v>0</v>
      </c>
      <c r="I19" s="33">
        <v>0</v>
      </c>
      <c r="J19" s="33">
        <v>0</v>
      </c>
      <c r="K19" s="33">
        <v>0</v>
      </c>
      <c r="L19" s="33">
        <v>1</v>
      </c>
      <c r="M19" s="33">
        <v>12620831</v>
      </c>
      <c r="N19" s="33">
        <v>0</v>
      </c>
      <c r="O19" s="33">
        <v>0</v>
      </c>
      <c r="P19" s="33">
        <v>1</v>
      </c>
      <c r="Q19" s="33">
        <v>157500000</v>
      </c>
      <c r="R19" s="33">
        <v>2</v>
      </c>
      <c r="S19" s="33">
        <v>41090919</v>
      </c>
      <c r="T19" s="33">
        <v>0</v>
      </c>
      <c r="U19" s="33">
        <v>0</v>
      </c>
      <c r="V19" s="33">
        <v>0</v>
      </c>
      <c r="W19" s="33">
        <v>0</v>
      </c>
      <c r="X19" s="33">
        <v>1</v>
      </c>
      <c r="Y19" s="33">
        <v>10000000</v>
      </c>
      <c r="Z19" s="33">
        <v>1</v>
      </c>
      <c r="AA19" s="33">
        <v>20809923</v>
      </c>
      <c r="AB19" s="33">
        <v>0</v>
      </c>
      <c r="AC19" s="33">
        <v>0</v>
      </c>
      <c r="AD19" s="33">
        <v>1</v>
      </c>
      <c r="AE19" s="33">
        <v>140000000</v>
      </c>
      <c r="AF19" s="33">
        <v>1</v>
      </c>
      <c r="AG19" s="33">
        <v>15858505</v>
      </c>
      <c r="AH19" s="33">
        <v>3</v>
      </c>
      <c r="AI19" s="33">
        <v>99227190</v>
      </c>
    </row>
    <row r="20" spans="1:35" ht="11.25" customHeight="1" x14ac:dyDescent="0.15">
      <c r="A20" s="34" t="s">
        <v>89</v>
      </c>
      <c r="B20" s="31">
        <v>7</v>
      </c>
      <c r="C20" s="31">
        <v>288979235</v>
      </c>
      <c r="D20" s="32">
        <v>2</v>
      </c>
      <c r="E20" s="33">
        <v>46669900</v>
      </c>
      <c r="F20" s="33">
        <v>0</v>
      </c>
      <c r="G20" s="33">
        <v>0</v>
      </c>
      <c r="H20" s="33">
        <v>1</v>
      </c>
      <c r="I20" s="33">
        <v>25533361</v>
      </c>
      <c r="J20" s="33">
        <v>0</v>
      </c>
      <c r="K20" s="33">
        <v>0</v>
      </c>
      <c r="L20" s="33">
        <v>0</v>
      </c>
      <c r="M20" s="33">
        <v>0</v>
      </c>
      <c r="N20" s="33">
        <v>0</v>
      </c>
      <c r="O20" s="33">
        <v>0</v>
      </c>
      <c r="P20" s="33">
        <v>1</v>
      </c>
      <c r="Q20" s="33">
        <v>75841009</v>
      </c>
      <c r="R20" s="33">
        <v>0</v>
      </c>
      <c r="S20" s="33">
        <v>0</v>
      </c>
      <c r="T20" s="33">
        <v>2</v>
      </c>
      <c r="U20" s="33">
        <v>135980495</v>
      </c>
      <c r="V20" s="33">
        <v>0</v>
      </c>
      <c r="W20" s="33">
        <v>0</v>
      </c>
      <c r="X20" s="33">
        <v>0</v>
      </c>
      <c r="Y20" s="33">
        <v>0</v>
      </c>
      <c r="Z20" s="33">
        <v>1</v>
      </c>
      <c r="AA20" s="33">
        <v>4954470</v>
      </c>
      <c r="AB20" s="33">
        <v>0</v>
      </c>
      <c r="AC20" s="33">
        <v>0</v>
      </c>
      <c r="AD20" s="33">
        <v>0</v>
      </c>
      <c r="AE20" s="33">
        <v>0</v>
      </c>
      <c r="AF20" s="33">
        <v>0</v>
      </c>
      <c r="AG20" s="33">
        <v>0</v>
      </c>
      <c r="AH20" s="33">
        <v>0</v>
      </c>
      <c r="AI20" s="33">
        <v>0</v>
      </c>
    </row>
    <row r="21" spans="1:35" ht="11.25" customHeight="1" x14ac:dyDescent="0.15">
      <c r="A21" s="34" t="s">
        <v>68</v>
      </c>
      <c r="B21" s="31">
        <v>4</v>
      </c>
      <c r="C21" s="31">
        <v>72748736</v>
      </c>
      <c r="D21" s="32">
        <v>1</v>
      </c>
      <c r="E21" s="33">
        <v>21112911</v>
      </c>
      <c r="F21" s="33">
        <v>0</v>
      </c>
      <c r="G21" s="33">
        <v>0</v>
      </c>
      <c r="H21" s="33">
        <v>0</v>
      </c>
      <c r="I21" s="33">
        <v>0</v>
      </c>
      <c r="J21" s="33">
        <v>0</v>
      </c>
      <c r="K21" s="33">
        <v>0</v>
      </c>
      <c r="L21" s="33">
        <v>0</v>
      </c>
      <c r="M21" s="33">
        <v>0</v>
      </c>
      <c r="N21" s="33">
        <v>0</v>
      </c>
      <c r="O21" s="33">
        <v>0</v>
      </c>
      <c r="P21" s="33">
        <v>0</v>
      </c>
      <c r="Q21" s="33">
        <v>0</v>
      </c>
      <c r="R21" s="33">
        <v>0</v>
      </c>
      <c r="S21" s="33">
        <v>0</v>
      </c>
      <c r="T21" s="33">
        <v>1</v>
      </c>
      <c r="U21" s="33">
        <v>26249811</v>
      </c>
      <c r="V21" s="33">
        <v>0</v>
      </c>
      <c r="W21" s="33">
        <v>0</v>
      </c>
      <c r="X21" s="33">
        <v>0</v>
      </c>
      <c r="Y21" s="33">
        <v>0</v>
      </c>
      <c r="Z21" s="33">
        <v>1</v>
      </c>
      <c r="AA21" s="33">
        <v>10900390</v>
      </c>
      <c r="AB21" s="33">
        <v>0</v>
      </c>
      <c r="AC21" s="33">
        <v>0</v>
      </c>
      <c r="AD21" s="33">
        <v>0</v>
      </c>
      <c r="AE21" s="33">
        <v>0</v>
      </c>
      <c r="AF21" s="33">
        <v>1</v>
      </c>
      <c r="AG21" s="33">
        <v>14485624</v>
      </c>
      <c r="AH21" s="33">
        <v>0</v>
      </c>
      <c r="AI21" s="33">
        <v>0</v>
      </c>
    </row>
    <row r="22" spans="1:35" ht="11.25" customHeight="1" x14ac:dyDescent="0.15">
      <c r="A22" s="34" t="s">
        <v>67</v>
      </c>
      <c r="B22" s="31">
        <v>1</v>
      </c>
      <c r="C22" s="31">
        <v>4000000</v>
      </c>
      <c r="D22" s="32">
        <v>0</v>
      </c>
      <c r="E22" s="33">
        <v>0</v>
      </c>
      <c r="F22" s="33">
        <v>0</v>
      </c>
      <c r="G22" s="33">
        <v>0</v>
      </c>
      <c r="H22" s="33">
        <v>0</v>
      </c>
      <c r="I22" s="33">
        <v>0</v>
      </c>
      <c r="J22" s="33">
        <v>1</v>
      </c>
      <c r="K22" s="33">
        <v>4000000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c r="AF22" s="33">
        <v>0</v>
      </c>
      <c r="AG22" s="33">
        <v>0</v>
      </c>
      <c r="AH22" s="33">
        <v>0</v>
      </c>
      <c r="AI22" s="33">
        <v>0</v>
      </c>
    </row>
    <row r="23" spans="1:35" ht="11.25" customHeight="1" x14ac:dyDescent="0.15">
      <c r="A23" s="34" t="s">
        <v>127</v>
      </c>
      <c r="B23" s="31">
        <v>0</v>
      </c>
      <c r="C23" s="31">
        <v>0</v>
      </c>
      <c r="D23" s="32">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row>
    <row r="24" spans="1:35" ht="11.25" customHeight="1" x14ac:dyDescent="0.15">
      <c r="A24" s="25"/>
      <c r="B24" s="126">
        <f>SUM(B7:B22)</f>
        <v>351</v>
      </c>
      <c r="C24" s="126">
        <f>SUM(C7:C22)</f>
        <v>10607935946.4</v>
      </c>
    </row>
    <row r="25" spans="1:35" ht="11.25" customHeight="1" x14ac:dyDescent="0.15">
      <c r="A25" s="13" t="s">
        <v>175</v>
      </c>
    </row>
    <row r="26" spans="1:35" x14ac:dyDescent="0.15">
      <c r="A26" s="114" t="s">
        <v>176</v>
      </c>
    </row>
    <row r="27" spans="1:35" s="10" customFormat="1" ht="12.75" customHeight="1" x14ac:dyDescent="0.25">
      <c r="A27" s="63" t="s">
        <v>125</v>
      </c>
      <c r="B27" s="72"/>
      <c r="C27" s="72"/>
      <c r="D27" s="72"/>
      <c r="E27" s="72"/>
      <c r="F27" s="72"/>
      <c r="G27" s="72"/>
      <c r="H27" s="72"/>
      <c r="I27" s="72"/>
      <c r="J27" s="72"/>
      <c r="K27" s="72"/>
      <c r="L27" s="72"/>
      <c r="M27" s="72"/>
    </row>
    <row r="28" spans="1:35" s="35" customFormat="1" x14ac:dyDescent="0.25">
      <c r="A28" s="114" t="s">
        <v>182</v>
      </c>
    </row>
    <row r="29" spans="1:35" s="35" customFormat="1" x14ac:dyDescent="0.25">
      <c r="A29" s="73" t="s">
        <v>103</v>
      </c>
      <c r="B29" s="73"/>
      <c r="C29" s="73"/>
      <c r="D29" s="73"/>
      <c r="E29" s="73"/>
      <c r="F29" s="73"/>
      <c r="G29" s="73"/>
      <c r="H29" s="73"/>
      <c r="I29" s="73"/>
      <c r="J29" s="73"/>
    </row>
    <row r="30" spans="1:35" x14ac:dyDescent="0.15">
      <c r="A30" s="36" t="s">
        <v>95</v>
      </c>
      <c r="B30" s="74"/>
      <c r="C30" s="74"/>
      <c r="D30" s="74"/>
      <c r="E30" s="74"/>
      <c r="F30" s="74"/>
      <c r="G30" s="75"/>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26-0056-4DA2-809F-86CDEF018A1F}">
  <dimension ref="A2:S30"/>
  <sheetViews>
    <sheetView zoomScaleNormal="100" workbookViewId="0">
      <selection activeCell="A2" sqref="A2"/>
    </sheetView>
  </sheetViews>
  <sheetFormatPr baseColWidth="10" defaultColWidth="9.140625" defaultRowHeight="10.5" x14ac:dyDescent="0.25"/>
  <cols>
    <col min="1" max="1" width="25.28515625" style="37" customWidth="1"/>
    <col min="2" max="2" width="15.85546875" style="37" bestFit="1" customWidth="1"/>
    <col min="3" max="3" width="22.5703125" style="37" bestFit="1" customWidth="1"/>
    <col min="4" max="4" width="15.85546875" style="37" bestFit="1" customWidth="1"/>
    <col min="5" max="5" width="22.5703125" style="37" bestFit="1" customWidth="1"/>
    <col min="6" max="6" width="15.85546875" style="37" bestFit="1" customWidth="1"/>
    <col min="7" max="7" width="22.5703125" style="37" bestFit="1" customWidth="1"/>
    <col min="8" max="8" width="15.85546875" style="37" bestFit="1" customWidth="1"/>
    <col min="9" max="9" width="22.5703125" style="37" bestFit="1" customWidth="1"/>
    <col min="10" max="10" width="15.85546875" style="37" bestFit="1" customWidth="1"/>
    <col min="11" max="11" width="22.5703125" style="37" bestFit="1" customWidth="1"/>
    <col min="12" max="12" width="15.85546875" style="37" bestFit="1" customWidth="1"/>
    <col min="13" max="13" width="22.5703125" style="37" bestFit="1" customWidth="1"/>
    <col min="14" max="14" width="15.85546875" style="37" customWidth="1"/>
    <col min="15" max="15" width="22.5703125" style="37" customWidth="1"/>
    <col min="16" max="16" width="15.85546875" style="37" bestFit="1" customWidth="1"/>
    <col min="17" max="17" width="22.5703125" style="37" bestFit="1" customWidth="1"/>
    <col min="18" max="18" width="15.85546875" style="37" bestFit="1" customWidth="1"/>
    <col min="19" max="19" width="22.5703125" style="37" bestFit="1" customWidth="1"/>
    <col min="20" max="16384" width="9.140625" style="37"/>
  </cols>
  <sheetData>
    <row r="2" spans="1:19" ht="11.25" x14ac:dyDescent="0.25">
      <c r="A2" s="76" t="s">
        <v>198</v>
      </c>
      <c r="B2" s="76"/>
      <c r="C2" s="76"/>
      <c r="D2" s="76"/>
      <c r="E2" s="76"/>
      <c r="F2" s="76"/>
      <c r="G2" s="76"/>
      <c r="H2" s="76"/>
      <c r="I2" s="76"/>
      <c r="J2" s="76"/>
      <c r="K2" s="76"/>
      <c r="L2" s="76"/>
      <c r="M2" s="76"/>
      <c r="N2" s="76"/>
      <c r="O2" s="76"/>
      <c r="P2" s="76"/>
      <c r="Q2" s="76"/>
      <c r="R2" s="76"/>
      <c r="S2" s="76"/>
    </row>
    <row r="3" spans="1:19" x14ac:dyDescent="0.25">
      <c r="A3" s="77"/>
    </row>
    <row r="4" spans="1:19" ht="31.5" customHeight="1" x14ac:dyDescent="0.25">
      <c r="A4" s="122" t="s">
        <v>163</v>
      </c>
      <c r="B4" s="127" t="s">
        <v>9</v>
      </c>
      <c r="C4" s="128"/>
      <c r="D4" s="129" t="s">
        <v>104</v>
      </c>
      <c r="E4" s="130"/>
      <c r="F4" s="131" t="s">
        <v>107</v>
      </c>
      <c r="G4" s="130"/>
      <c r="H4" s="132" t="s">
        <v>154</v>
      </c>
      <c r="I4" s="133"/>
      <c r="J4" s="132" t="s">
        <v>106</v>
      </c>
      <c r="K4" s="133"/>
      <c r="L4" s="134" t="s">
        <v>199</v>
      </c>
      <c r="M4" s="135"/>
      <c r="N4" s="136" t="s">
        <v>105</v>
      </c>
      <c r="O4" s="135"/>
      <c r="P4" s="136" t="s">
        <v>200</v>
      </c>
      <c r="Q4" s="137"/>
      <c r="R4" s="138" t="s">
        <v>201</v>
      </c>
      <c r="S4" s="139"/>
    </row>
    <row r="5" spans="1:19" x14ac:dyDescent="0.25">
      <c r="A5" s="78"/>
      <c r="B5" s="79" t="s">
        <v>173</v>
      </c>
      <c r="C5" s="79" t="s">
        <v>174</v>
      </c>
      <c r="D5" s="79" t="s">
        <v>173</v>
      </c>
      <c r="E5" s="79" t="s">
        <v>174</v>
      </c>
      <c r="F5" s="79" t="s">
        <v>173</v>
      </c>
      <c r="G5" s="79" t="s">
        <v>174</v>
      </c>
      <c r="H5" s="79" t="s">
        <v>173</v>
      </c>
      <c r="I5" s="79" t="s">
        <v>174</v>
      </c>
      <c r="J5" s="79" t="s">
        <v>173</v>
      </c>
      <c r="K5" s="79" t="s">
        <v>174</v>
      </c>
      <c r="L5" s="79" t="s">
        <v>173</v>
      </c>
      <c r="M5" s="79" t="s">
        <v>174</v>
      </c>
      <c r="N5" s="79" t="s">
        <v>173</v>
      </c>
      <c r="O5" s="79" t="s">
        <v>174</v>
      </c>
      <c r="P5" s="79" t="s">
        <v>173</v>
      </c>
      <c r="Q5" s="79" t="s">
        <v>174</v>
      </c>
      <c r="R5" s="79" t="s">
        <v>173</v>
      </c>
      <c r="S5" s="79" t="s">
        <v>174</v>
      </c>
    </row>
    <row r="6" spans="1:19" x14ac:dyDescent="0.25">
      <c r="A6" s="80" t="s">
        <v>90</v>
      </c>
      <c r="B6" s="60">
        <v>400</v>
      </c>
      <c r="C6" s="60">
        <v>5815460522.3999996</v>
      </c>
      <c r="D6" s="81">
        <v>39</v>
      </c>
      <c r="E6" s="81">
        <v>557816997</v>
      </c>
      <c r="F6" s="81">
        <v>40</v>
      </c>
      <c r="G6" s="81">
        <v>607288057</v>
      </c>
      <c r="H6" s="81">
        <v>111</v>
      </c>
      <c r="I6" s="81">
        <v>1574355537</v>
      </c>
      <c r="J6" s="81">
        <v>21</v>
      </c>
      <c r="K6" s="81">
        <v>256234041</v>
      </c>
      <c r="L6" s="81">
        <v>65</v>
      </c>
      <c r="M6" s="81">
        <v>222655793.40000001</v>
      </c>
      <c r="N6" s="81">
        <v>12</v>
      </c>
      <c r="O6" s="81">
        <v>231540601</v>
      </c>
      <c r="P6" s="81">
        <v>59</v>
      </c>
      <c r="Q6" s="81">
        <v>665598557</v>
      </c>
      <c r="R6" s="81">
        <v>53</v>
      </c>
      <c r="S6" s="81">
        <v>1699970939</v>
      </c>
    </row>
    <row r="7" spans="1:19" x14ac:dyDescent="0.25">
      <c r="A7" s="82" t="s">
        <v>66</v>
      </c>
      <c r="B7" s="60">
        <v>6</v>
      </c>
      <c r="C7" s="60">
        <v>65694882</v>
      </c>
      <c r="D7" s="83">
        <v>0</v>
      </c>
      <c r="E7" s="83">
        <v>0</v>
      </c>
      <c r="F7" s="84">
        <v>0</v>
      </c>
      <c r="G7" s="84">
        <v>0</v>
      </c>
      <c r="H7" s="84">
        <v>3</v>
      </c>
      <c r="I7" s="84">
        <v>35686597</v>
      </c>
      <c r="J7" s="84">
        <v>0</v>
      </c>
      <c r="K7" s="84">
        <v>0</v>
      </c>
      <c r="L7" s="84">
        <v>0</v>
      </c>
      <c r="M7" s="84">
        <v>0</v>
      </c>
      <c r="N7" s="84">
        <v>1</v>
      </c>
      <c r="O7" s="84">
        <v>8437841</v>
      </c>
      <c r="P7" s="84">
        <v>1</v>
      </c>
      <c r="Q7" s="84">
        <v>7879000</v>
      </c>
      <c r="R7" s="84">
        <v>1</v>
      </c>
      <c r="S7" s="84">
        <v>13691444</v>
      </c>
    </row>
    <row r="8" spans="1:19" x14ac:dyDescent="0.25">
      <c r="A8" s="82" t="s">
        <v>56</v>
      </c>
      <c r="B8" s="60">
        <v>1</v>
      </c>
      <c r="C8" s="60">
        <v>11254500</v>
      </c>
      <c r="D8" s="83">
        <v>1</v>
      </c>
      <c r="E8" s="83">
        <v>11254500</v>
      </c>
      <c r="F8" s="84">
        <v>0</v>
      </c>
      <c r="G8" s="84">
        <v>0</v>
      </c>
      <c r="H8" s="84">
        <v>0</v>
      </c>
      <c r="I8" s="84">
        <v>0</v>
      </c>
      <c r="J8" s="84">
        <v>0</v>
      </c>
      <c r="K8" s="84">
        <v>0</v>
      </c>
      <c r="L8" s="84">
        <v>0</v>
      </c>
      <c r="M8" s="84">
        <v>0</v>
      </c>
      <c r="N8" s="84">
        <v>0</v>
      </c>
      <c r="O8" s="84">
        <v>0</v>
      </c>
      <c r="P8" s="84">
        <v>0</v>
      </c>
      <c r="Q8" s="84">
        <v>0</v>
      </c>
      <c r="R8" s="84">
        <v>0</v>
      </c>
      <c r="S8" s="84">
        <v>0</v>
      </c>
    </row>
    <row r="9" spans="1:19" x14ac:dyDescent="0.25">
      <c r="A9" s="82" t="s">
        <v>60</v>
      </c>
      <c r="B9" s="60">
        <v>4</v>
      </c>
      <c r="C9" s="60">
        <v>90155339</v>
      </c>
      <c r="D9" s="83">
        <v>0</v>
      </c>
      <c r="E9" s="83">
        <v>0</v>
      </c>
      <c r="F9" s="84">
        <v>0</v>
      </c>
      <c r="G9" s="84">
        <v>0</v>
      </c>
      <c r="H9" s="84">
        <v>1</v>
      </c>
      <c r="I9" s="84">
        <v>12353090</v>
      </c>
      <c r="J9" s="84">
        <v>0</v>
      </c>
      <c r="K9" s="84">
        <v>0</v>
      </c>
      <c r="L9" s="84">
        <v>0</v>
      </c>
      <c r="M9" s="84">
        <v>0</v>
      </c>
      <c r="N9" s="84">
        <v>0</v>
      </c>
      <c r="O9" s="84">
        <v>0</v>
      </c>
      <c r="P9" s="84">
        <v>2</v>
      </c>
      <c r="Q9" s="84">
        <v>27802249</v>
      </c>
      <c r="R9" s="84">
        <v>1</v>
      </c>
      <c r="S9" s="84">
        <v>50000000</v>
      </c>
    </row>
    <row r="10" spans="1:19" x14ac:dyDescent="0.25">
      <c r="A10" s="82" t="s">
        <v>65</v>
      </c>
      <c r="B10" s="60">
        <v>3</v>
      </c>
      <c r="C10" s="60">
        <v>56100017</v>
      </c>
      <c r="D10" s="83">
        <v>0</v>
      </c>
      <c r="E10" s="83">
        <v>0</v>
      </c>
      <c r="F10" s="84">
        <v>1</v>
      </c>
      <c r="G10" s="84">
        <v>19986977</v>
      </c>
      <c r="H10" s="84">
        <v>0</v>
      </c>
      <c r="I10" s="84">
        <v>0</v>
      </c>
      <c r="J10" s="84">
        <v>0</v>
      </c>
      <c r="K10" s="84">
        <v>0</v>
      </c>
      <c r="L10" s="84">
        <v>1</v>
      </c>
      <c r="M10" s="84">
        <v>1989860</v>
      </c>
      <c r="N10" s="84">
        <v>0</v>
      </c>
      <c r="O10" s="84">
        <v>0</v>
      </c>
      <c r="P10" s="84">
        <v>0</v>
      </c>
      <c r="Q10" s="84">
        <v>0</v>
      </c>
      <c r="R10" s="84">
        <v>1</v>
      </c>
      <c r="S10" s="84">
        <v>34123180</v>
      </c>
    </row>
    <row r="11" spans="1:19" x14ac:dyDescent="0.25">
      <c r="A11" s="82" t="s">
        <v>61</v>
      </c>
      <c r="B11" s="60">
        <v>8</v>
      </c>
      <c r="C11" s="60">
        <v>104665039</v>
      </c>
      <c r="D11" s="83">
        <v>1</v>
      </c>
      <c r="E11" s="83">
        <v>14591370</v>
      </c>
      <c r="F11" s="84">
        <v>1</v>
      </c>
      <c r="G11" s="84">
        <v>11556613</v>
      </c>
      <c r="H11" s="84">
        <v>3</v>
      </c>
      <c r="I11" s="84">
        <v>45347446</v>
      </c>
      <c r="J11" s="84">
        <v>0</v>
      </c>
      <c r="K11" s="84">
        <v>0</v>
      </c>
      <c r="L11" s="84">
        <v>0</v>
      </c>
      <c r="M11" s="84">
        <v>0</v>
      </c>
      <c r="N11" s="84">
        <v>1</v>
      </c>
      <c r="O11" s="84">
        <v>11600140</v>
      </c>
      <c r="P11" s="84">
        <v>2</v>
      </c>
      <c r="Q11" s="84">
        <v>21569470</v>
      </c>
      <c r="R11" s="84">
        <v>0</v>
      </c>
      <c r="S11" s="84">
        <v>0</v>
      </c>
    </row>
    <row r="12" spans="1:19" x14ac:dyDescent="0.25">
      <c r="A12" s="82" t="s">
        <v>62</v>
      </c>
      <c r="B12" s="60">
        <v>52</v>
      </c>
      <c r="C12" s="60">
        <v>768072860</v>
      </c>
      <c r="D12" s="83">
        <v>7</v>
      </c>
      <c r="E12" s="83">
        <v>117114062</v>
      </c>
      <c r="F12" s="84">
        <v>6</v>
      </c>
      <c r="G12" s="84">
        <v>95540669</v>
      </c>
      <c r="H12" s="84">
        <v>7</v>
      </c>
      <c r="I12" s="84">
        <v>107276654</v>
      </c>
      <c r="J12" s="84">
        <v>3</v>
      </c>
      <c r="K12" s="84">
        <v>45072559</v>
      </c>
      <c r="L12" s="84">
        <v>8</v>
      </c>
      <c r="M12" s="84">
        <v>19640717</v>
      </c>
      <c r="N12" s="84">
        <v>3</v>
      </c>
      <c r="O12" s="84">
        <v>48578571</v>
      </c>
      <c r="P12" s="84">
        <v>13</v>
      </c>
      <c r="Q12" s="84">
        <v>141069078</v>
      </c>
      <c r="R12" s="84">
        <v>5</v>
      </c>
      <c r="S12" s="84">
        <v>193780550</v>
      </c>
    </row>
    <row r="13" spans="1:19" x14ac:dyDescent="0.25">
      <c r="A13" s="82" t="s">
        <v>59</v>
      </c>
      <c r="B13" s="60">
        <v>260</v>
      </c>
      <c r="C13" s="60">
        <v>3783846105.4000001</v>
      </c>
      <c r="D13" s="83">
        <v>25</v>
      </c>
      <c r="E13" s="83">
        <v>343594621</v>
      </c>
      <c r="F13" s="84">
        <v>32</v>
      </c>
      <c r="G13" s="84">
        <v>480203798</v>
      </c>
      <c r="H13" s="84">
        <v>83</v>
      </c>
      <c r="I13" s="84">
        <v>1188053047</v>
      </c>
      <c r="J13" s="84">
        <v>11</v>
      </c>
      <c r="K13" s="84">
        <v>123462257</v>
      </c>
      <c r="L13" s="84">
        <v>47</v>
      </c>
      <c r="M13" s="84">
        <v>176118714.40000001</v>
      </c>
      <c r="N13" s="84">
        <v>2</v>
      </c>
      <c r="O13" s="84">
        <v>51646416</v>
      </c>
      <c r="P13" s="84">
        <v>26</v>
      </c>
      <c r="Q13" s="84">
        <v>294951953</v>
      </c>
      <c r="R13" s="84">
        <v>34</v>
      </c>
      <c r="S13" s="84">
        <v>1125815299</v>
      </c>
    </row>
    <row r="14" spans="1:19" x14ac:dyDescent="0.25">
      <c r="A14" s="82" t="s">
        <v>63</v>
      </c>
      <c r="B14" s="60">
        <v>3</v>
      </c>
      <c r="C14" s="60">
        <v>52216460</v>
      </c>
      <c r="D14" s="83">
        <v>0</v>
      </c>
      <c r="E14" s="83">
        <v>0</v>
      </c>
      <c r="F14" s="84">
        <v>0</v>
      </c>
      <c r="G14" s="84">
        <v>0</v>
      </c>
      <c r="H14" s="84">
        <v>0</v>
      </c>
      <c r="I14" s="84">
        <v>0</v>
      </c>
      <c r="J14" s="84">
        <v>3</v>
      </c>
      <c r="K14" s="84">
        <v>52216460</v>
      </c>
      <c r="L14" s="84">
        <v>0</v>
      </c>
      <c r="M14" s="84">
        <v>0</v>
      </c>
      <c r="N14" s="84">
        <v>0</v>
      </c>
      <c r="O14" s="84">
        <v>0</v>
      </c>
      <c r="P14" s="84">
        <v>0</v>
      </c>
      <c r="Q14" s="84">
        <v>0</v>
      </c>
      <c r="R14" s="84">
        <v>0</v>
      </c>
      <c r="S14" s="84">
        <v>0</v>
      </c>
    </row>
    <row r="15" spans="1:19" x14ac:dyDescent="0.25">
      <c r="A15" s="82" t="s">
        <v>55</v>
      </c>
      <c r="B15" s="60">
        <v>9</v>
      </c>
      <c r="C15" s="60">
        <v>102061610</v>
      </c>
      <c r="D15" s="83">
        <v>1</v>
      </c>
      <c r="E15" s="83">
        <v>9973155</v>
      </c>
      <c r="F15" s="84">
        <v>0</v>
      </c>
      <c r="G15" s="84">
        <v>0</v>
      </c>
      <c r="H15" s="84">
        <v>1</v>
      </c>
      <c r="I15" s="84">
        <v>19873092</v>
      </c>
      <c r="J15" s="84">
        <v>0</v>
      </c>
      <c r="K15" s="84">
        <v>0</v>
      </c>
      <c r="L15" s="84">
        <v>3</v>
      </c>
      <c r="M15" s="84">
        <v>11786088</v>
      </c>
      <c r="N15" s="84">
        <v>1</v>
      </c>
      <c r="O15" s="84">
        <v>29978515</v>
      </c>
      <c r="P15" s="84">
        <v>3</v>
      </c>
      <c r="Q15" s="84">
        <v>30450760</v>
      </c>
      <c r="R15" s="84">
        <v>0</v>
      </c>
      <c r="S15" s="84">
        <v>0</v>
      </c>
    </row>
    <row r="16" spans="1:19" x14ac:dyDescent="0.25">
      <c r="A16" s="82" t="s">
        <v>84</v>
      </c>
      <c r="B16" s="60">
        <v>1</v>
      </c>
      <c r="C16" s="60">
        <v>18682917</v>
      </c>
      <c r="D16" s="83">
        <v>0</v>
      </c>
      <c r="E16" s="83">
        <v>0</v>
      </c>
      <c r="F16" s="84">
        <v>0</v>
      </c>
      <c r="G16" s="84">
        <v>0</v>
      </c>
      <c r="H16" s="84">
        <v>1</v>
      </c>
      <c r="I16" s="84">
        <v>18682917</v>
      </c>
      <c r="J16" s="84">
        <v>0</v>
      </c>
      <c r="K16" s="84">
        <v>0</v>
      </c>
      <c r="L16" s="84">
        <v>0</v>
      </c>
      <c r="M16" s="84">
        <v>0</v>
      </c>
      <c r="N16" s="84">
        <v>0</v>
      </c>
      <c r="O16" s="84">
        <v>0</v>
      </c>
      <c r="P16" s="84">
        <v>0</v>
      </c>
      <c r="Q16" s="84">
        <v>0</v>
      </c>
      <c r="R16" s="84">
        <v>0</v>
      </c>
      <c r="S16" s="84">
        <v>0</v>
      </c>
    </row>
    <row r="17" spans="1:19" x14ac:dyDescent="0.25">
      <c r="A17" s="82" t="s">
        <v>86</v>
      </c>
      <c r="B17" s="60">
        <v>20</v>
      </c>
      <c r="C17" s="60">
        <v>269684357</v>
      </c>
      <c r="D17" s="83">
        <v>2</v>
      </c>
      <c r="E17" s="83">
        <v>34449289</v>
      </c>
      <c r="F17" s="84">
        <v>0</v>
      </c>
      <c r="G17" s="84">
        <v>0</v>
      </c>
      <c r="H17" s="84">
        <v>7</v>
      </c>
      <c r="I17" s="84">
        <v>82535900</v>
      </c>
      <c r="J17" s="84">
        <v>1</v>
      </c>
      <c r="K17" s="84">
        <v>15337000</v>
      </c>
      <c r="L17" s="84">
        <v>4</v>
      </c>
      <c r="M17" s="84">
        <v>10413471</v>
      </c>
      <c r="N17" s="84">
        <v>0</v>
      </c>
      <c r="O17" s="84">
        <v>0</v>
      </c>
      <c r="P17" s="84">
        <v>4</v>
      </c>
      <c r="Q17" s="84">
        <v>52007778</v>
      </c>
      <c r="R17" s="84">
        <v>2</v>
      </c>
      <c r="S17" s="84">
        <v>74940919</v>
      </c>
    </row>
    <row r="18" spans="1:19" x14ac:dyDescent="0.25">
      <c r="A18" s="82" t="s">
        <v>87</v>
      </c>
      <c r="B18" s="60">
        <v>8</v>
      </c>
      <c r="C18" s="60">
        <v>74362746</v>
      </c>
      <c r="D18" s="83">
        <v>0</v>
      </c>
      <c r="E18" s="83">
        <v>0</v>
      </c>
      <c r="F18" s="84">
        <v>0</v>
      </c>
      <c r="G18" s="84">
        <v>0</v>
      </c>
      <c r="H18" s="84">
        <v>1</v>
      </c>
      <c r="I18" s="84">
        <v>3783600</v>
      </c>
      <c r="J18" s="84">
        <v>1</v>
      </c>
      <c r="K18" s="84">
        <v>4000116</v>
      </c>
      <c r="L18" s="84">
        <v>0</v>
      </c>
      <c r="M18" s="84">
        <v>0</v>
      </c>
      <c r="N18" s="84">
        <v>1</v>
      </c>
      <c r="O18" s="84">
        <v>16700000</v>
      </c>
      <c r="P18" s="84">
        <v>2</v>
      </c>
      <c r="Q18" s="84">
        <v>15938441</v>
      </c>
      <c r="R18" s="84">
        <v>3</v>
      </c>
      <c r="S18" s="84">
        <v>33940589</v>
      </c>
    </row>
    <row r="19" spans="1:19" x14ac:dyDescent="0.25">
      <c r="A19" s="82" t="s">
        <v>88</v>
      </c>
      <c r="B19" s="60">
        <v>13</v>
      </c>
      <c r="C19" s="60">
        <v>253375520</v>
      </c>
      <c r="D19" s="83">
        <v>1</v>
      </c>
      <c r="E19" s="83">
        <v>20000000</v>
      </c>
      <c r="F19" s="84">
        <v>0</v>
      </c>
      <c r="G19" s="84">
        <v>0</v>
      </c>
      <c r="H19" s="84">
        <v>4</v>
      </c>
      <c r="I19" s="84">
        <v>60763194</v>
      </c>
      <c r="J19" s="84">
        <v>1</v>
      </c>
      <c r="K19" s="84">
        <v>9141419</v>
      </c>
      <c r="L19" s="84">
        <v>1</v>
      </c>
      <c r="M19" s="84">
        <v>1350484</v>
      </c>
      <c r="N19" s="84">
        <v>1</v>
      </c>
      <c r="O19" s="84">
        <v>29413570</v>
      </c>
      <c r="P19" s="84">
        <v>2</v>
      </c>
      <c r="Q19" s="84">
        <v>24127799</v>
      </c>
      <c r="R19" s="84">
        <v>3</v>
      </c>
      <c r="S19" s="84">
        <v>108579054</v>
      </c>
    </row>
    <row r="20" spans="1:19" x14ac:dyDescent="0.25">
      <c r="A20" s="82" t="s">
        <v>89</v>
      </c>
      <c r="B20" s="60">
        <v>8</v>
      </c>
      <c r="C20" s="60">
        <v>118941125</v>
      </c>
      <c r="D20" s="83">
        <v>0</v>
      </c>
      <c r="E20" s="83">
        <v>0</v>
      </c>
      <c r="F20" s="84">
        <v>0</v>
      </c>
      <c r="G20" s="84">
        <v>0</v>
      </c>
      <c r="H20" s="84">
        <v>0</v>
      </c>
      <c r="I20" s="84">
        <v>0</v>
      </c>
      <c r="J20" s="84">
        <v>1</v>
      </c>
      <c r="K20" s="84">
        <v>7004230</v>
      </c>
      <c r="L20" s="84">
        <v>1</v>
      </c>
      <c r="M20" s="84">
        <v>1356459</v>
      </c>
      <c r="N20" s="84">
        <v>2</v>
      </c>
      <c r="O20" s="84">
        <v>35185548</v>
      </c>
      <c r="P20" s="84">
        <v>2</v>
      </c>
      <c r="Q20" s="84">
        <v>38395980</v>
      </c>
      <c r="R20" s="84">
        <v>2</v>
      </c>
      <c r="S20" s="84">
        <v>36998908</v>
      </c>
    </row>
    <row r="21" spans="1:19" x14ac:dyDescent="0.25">
      <c r="A21" s="82" t="s">
        <v>68</v>
      </c>
      <c r="B21" s="60">
        <v>1</v>
      </c>
      <c r="C21" s="60">
        <v>3406209</v>
      </c>
      <c r="D21" s="83">
        <v>0</v>
      </c>
      <c r="E21" s="83">
        <v>0</v>
      </c>
      <c r="F21" s="84">
        <v>0</v>
      </c>
      <c r="G21" s="84">
        <v>0</v>
      </c>
      <c r="H21" s="84">
        <v>0</v>
      </c>
      <c r="I21" s="84">
        <v>0</v>
      </c>
      <c r="J21" s="84">
        <v>0</v>
      </c>
      <c r="K21" s="84">
        <v>0</v>
      </c>
      <c r="L21" s="84">
        <v>0</v>
      </c>
      <c r="M21" s="84">
        <v>0</v>
      </c>
      <c r="N21" s="84">
        <v>0</v>
      </c>
      <c r="O21" s="84">
        <v>0</v>
      </c>
      <c r="P21" s="84">
        <v>1</v>
      </c>
      <c r="Q21" s="84">
        <v>3406209</v>
      </c>
      <c r="R21" s="84">
        <v>0</v>
      </c>
      <c r="S21" s="84">
        <v>0</v>
      </c>
    </row>
    <row r="22" spans="1:19" x14ac:dyDescent="0.25">
      <c r="A22" s="38" t="s">
        <v>67</v>
      </c>
      <c r="B22" s="60">
        <v>3</v>
      </c>
      <c r="C22" s="60">
        <v>42940836</v>
      </c>
      <c r="D22" s="83">
        <v>1</v>
      </c>
      <c r="E22" s="83">
        <v>6840000</v>
      </c>
      <c r="F22" s="84">
        <v>0</v>
      </c>
      <c r="G22" s="84">
        <v>0</v>
      </c>
      <c r="H22" s="84">
        <v>0</v>
      </c>
      <c r="I22" s="84">
        <v>0</v>
      </c>
      <c r="J22" s="84">
        <v>0</v>
      </c>
      <c r="K22" s="84">
        <v>0</v>
      </c>
      <c r="L22" s="84">
        <v>0</v>
      </c>
      <c r="M22" s="84">
        <v>0</v>
      </c>
      <c r="N22" s="84">
        <v>0</v>
      </c>
      <c r="O22" s="84">
        <v>0</v>
      </c>
      <c r="P22" s="84">
        <v>1</v>
      </c>
      <c r="Q22" s="84">
        <v>7999840</v>
      </c>
      <c r="R22" s="84">
        <v>1</v>
      </c>
      <c r="S22" s="84">
        <v>28100996</v>
      </c>
    </row>
    <row r="23" spans="1:19" ht="11.25" x14ac:dyDescent="0.25">
      <c r="A23" s="82" t="s">
        <v>181</v>
      </c>
      <c r="B23" s="60">
        <v>0</v>
      </c>
      <c r="C23" s="60">
        <v>0</v>
      </c>
      <c r="D23" s="83">
        <v>0</v>
      </c>
      <c r="E23" s="83">
        <v>0</v>
      </c>
      <c r="F23" s="84">
        <v>0</v>
      </c>
      <c r="G23" s="84">
        <v>0</v>
      </c>
      <c r="H23" s="84">
        <v>0</v>
      </c>
      <c r="I23" s="84">
        <v>0</v>
      </c>
      <c r="J23" s="84">
        <v>0</v>
      </c>
      <c r="K23" s="84">
        <v>0</v>
      </c>
      <c r="L23" s="84">
        <v>0</v>
      </c>
      <c r="M23" s="84">
        <v>0</v>
      </c>
      <c r="N23" s="84">
        <v>0</v>
      </c>
      <c r="O23" s="84">
        <v>0</v>
      </c>
      <c r="P23" s="84">
        <v>0</v>
      </c>
      <c r="Q23" s="84">
        <v>0</v>
      </c>
      <c r="R23" s="84">
        <v>0</v>
      </c>
      <c r="S23" s="84">
        <v>0</v>
      </c>
    </row>
    <row r="24" spans="1:19" ht="11.25" customHeight="1" x14ac:dyDescent="0.25">
      <c r="A24" s="77"/>
      <c r="B24" s="126">
        <f>SUM(B7:B22)</f>
        <v>400</v>
      </c>
      <c r="C24" s="126">
        <f>SUM(C7:C22)</f>
        <v>5815460522.3999996</v>
      </c>
      <c r="P24" s="77"/>
      <c r="Q24" s="77"/>
      <c r="R24" s="77"/>
      <c r="S24" s="77"/>
    </row>
    <row r="25" spans="1:19" ht="11.25" customHeight="1" x14ac:dyDescent="0.25">
      <c r="A25" s="13" t="s">
        <v>175</v>
      </c>
      <c r="P25" s="77"/>
      <c r="Q25" s="77"/>
      <c r="R25" s="77"/>
      <c r="S25" s="77"/>
    </row>
    <row r="26" spans="1:19" x14ac:dyDescent="0.25">
      <c r="A26" s="63" t="s">
        <v>202</v>
      </c>
      <c r="B26" s="39"/>
      <c r="C26" s="39"/>
      <c r="D26" s="39"/>
      <c r="E26" s="39"/>
      <c r="F26" s="39"/>
      <c r="G26" s="39"/>
      <c r="H26" s="39"/>
      <c r="I26" s="39"/>
      <c r="J26" s="39"/>
      <c r="K26" s="39"/>
      <c r="L26" s="39"/>
      <c r="M26" s="39"/>
      <c r="N26" s="39"/>
      <c r="O26" s="39"/>
      <c r="P26" s="85"/>
      <c r="Q26" s="85"/>
      <c r="R26" s="85"/>
      <c r="S26" s="85"/>
    </row>
    <row r="27" spans="1:19" x14ac:dyDescent="0.25">
      <c r="A27" s="76" t="s">
        <v>128</v>
      </c>
      <c r="B27" s="76"/>
      <c r="C27" s="76"/>
      <c r="D27" s="76"/>
      <c r="E27" s="76"/>
      <c r="F27" s="76"/>
      <c r="G27" s="76"/>
      <c r="H27" s="76"/>
      <c r="I27" s="76"/>
      <c r="J27" s="76"/>
      <c r="K27" s="76"/>
      <c r="L27" s="76"/>
      <c r="M27" s="76"/>
      <c r="N27" s="76"/>
      <c r="O27" s="76"/>
      <c r="P27" s="85"/>
      <c r="Q27" s="85"/>
      <c r="R27" s="85"/>
      <c r="S27" s="85"/>
    </row>
    <row r="28" spans="1:19" x14ac:dyDescent="0.25">
      <c r="A28" s="114" t="s">
        <v>182</v>
      </c>
      <c r="B28" s="39"/>
      <c r="C28" s="39"/>
      <c r="D28" s="39"/>
      <c r="E28" s="39"/>
      <c r="F28" s="39"/>
      <c r="G28" s="39"/>
      <c r="H28" s="39"/>
      <c r="I28" s="39"/>
      <c r="J28" s="39"/>
      <c r="K28" s="39"/>
      <c r="L28" s="39"/>
      <c r="M28" s="39"/>
      <c r="N28" s="39"/>
      <c r="O28" s="39"/>
      <c r="P28" s="85"/>
      <c r="Q28" s="85"/>
      <c r="R28" s="85"/>
      <c r="S28" s="85"/>
    </row>
    <row r="29" spans="1:19" x14ac:dyDescent="0.25">
      <c r="A29" s="86" t="s">
        <v>129</v>
      </c>
      <c r="B29" s="39"/>
      <c r="C29" s="39"/>
      <c r="D29" s="39"/>
      <c r="E29" s="39"/>
      <c r="F29" s="39"/>
      <c r="G29" s="39"/>
      <c r="H29" s="39"/>
      <c r="I29" s="39"/>
      <c r="J29" s="39"/>
      <c r="K29" s="39"/>
      <c r="L29" s="39"/>
      <c r="M29" s="39"/>
      <c r="N29" s="39"/>
      <c r="O29" s="39"/>
      <c r="P29" s="85"/>
      <c r="Q29" s="85"/>
      <c r="R29" s="85"/>
      <c r="S29" s="85"/>
    </row>
    <row r="30" spans="1:19" x14ac:dyDescent="0.25">
      <c r="A30" s="77" t="s">
        <v>95</v>
      </c>
      <c r="B30" s="39"/>
      <c r="C30" s="39"/>
      <c r="D30" s="39"/>
      <c r="E30" s="39"/>
      <c r="F30" s="39"/>
      <c r="G30" s="39"/>
      <c r="H30" s="39"/>
      <c r="I30" s="39"/>
      <c r="J30" s="39"/>
      <c r="K30" s="39"/>
      <c r="L30" s="39"/>
      <c r="M30" s="39"/>
      <c r="N30" s="39"/>
      <c r="O30" s="39"/>
      <c r="P30" s="87"/>
      <c r="Q30" s="87"/>
      <c r="R30" s="87"/>
      <c r="S30" s="87"/>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DA93-C533-4873-9DDF-211682F3E0D1}">
  <dimension ref="A2:B23"/>
  <sheetViews>
    <sheetView workbookViewId="0">
      <selection activeCell="G15" sqref="G15"/>
    </sheetView>
  </sheetViews>
  <sheetFormatPr baseColWidth="10" defaultRowHeight="15" x14ac:dyDescent="0.25"/>
  <sheetData>
    <row r="2" spans="1:2" x14ac:dyDescent="0.25">
      <c r="A2" t="s">
        <v>108</v>
      </c>
    </row>
    <row r="3" spans="1:2" x14ac:dyDescent="0.25">
      <c r="A3" s="40" t="s">
        <v>109</v>
      </c>
    </row>
    <row r="4" spans="1:2" x14ac:dyDescent="0.25">
      <c r="A4" s="41"/>
    </row>
    <row r="5" spans="1:2" x14ac:dyDescent="0.25">
      <c r="A5" s="41"/>
    </row>
    <row r="6" spans="1:2" ht="30" x14ac:dyDescent="0.25">
      <c r="A6" s="42" t="s">
        <v>53</v>
      </c>
      <c r="B6" s="43" t="s">
        <v>110</v>
      </c>
    </row>
    <row r="7" spans="1:2" x14ac:dyDescent="0.25">
      <c r="A7" s="44">
        <v>1</v>
      </c>
      <c r="B7" s="45">
        <v>330558</v>
      </c>
    </row>
    <row r="8" spans="1:2" x14ac:dyDescent="0.25">
      <c r="A8" s="44">
        <v>2</v>
      </c>
      <c r="B8" s="45">
        <v>607534</v>
      </c>
    </row>
    <row r="9" spans="1:2" x14ac:dyDescent="0.25">
      <c r="A9" s="44">
        <v>3</v>
      </c>
      <c r="B9" s="45">
        <v>286168</v>
      </c>
    </row>
    <row r="10" spans="1:2" x14ac:dyDescent="0.25">
      <c r="A10" s="44">
        <v>4</v>
      </c>
      <c r="B10" s="45">
        <v>757586</v>
      </c>
    </row>
    <row r="11" spans="1:2" x14ac:dyDescent="0.25">
      <c r="A11" s="44">
        <v>5</v>
      </c>
      <c r="B11" s="45">
        <v>1815902</v>
      </c>
    </row>
    <row r="12" spans="1:2" x14ac:dyDescent="0.25">
      <c r="A12" s="44">
        <v>6</v>
      </c>
      <c r="B12" s="45">
        <v>914555</v>
      </c>
    </row>
    <row r="13" spans="1:2" x14ac:dyDescent="0.25">
      <c r="A13" s="44">
        <v>7</v>
      </c>
      <c r="B13" s="45">
        <v>1044950</v>
      </c>
    </row>
    <row r="14" spans="1:2" x14ac:dyDescent="0.25">
      <c r="A14" s="44">
        <v>8</v>
      </c>
      <c r="B14" s="45">
        <v>1556805</v>
      </c>
    </row>
    <row r="15" spans="1:2" x14ac:dyDescent="0.25">
      <c r="A15" s="44">
        <v>9</v>
      </c>
      <c r="B15" s="45">
        <v>957224</v>
      </c>
    </row>
    <row r="16" spans="1:2" x14ac:dyDescent="0.25">
      <c r="A16" s="44">
        <v>10</v>
      </c>
      <c r="B16" s="45">
        <v>828708</v>
      </c>
    </row>
    <row r="17" spans="1:2" x14ac:dyDescent="0.25">
      <c r="A17" s="44">
        <v>11</v>
      </c>
      <c r="B17" s="45">
        <v>103158</v>
      </c>
    </row>
    <row r="18" spans="1:2" x14ac:dyDescent="0.25">
      <c r="A18" s="44">
        <v>12</v>
      </c>
      <c r="B18" s="45">
        <v>166533</v>
      </c>
    </row>
    <row r="19" spans="1:2" x14ac:dyDescent="0.25">
      <c r="A19" s="44">
        <v>13</v>
      </c>
      <c r="B19" s="45">
        <v>7112808</v>
      </c>
    </row>
    <row r="20" spans="1:2" x14ac:dyDescent="0.25">
      <c r="A20" s="44">
        <v>14</v>
      </c>
      <c r="B20" s="45">
        <v>384837</v>
      </c>
    </row>
    <row r="21" spans="1:2" x14ac:dyDescent="0.25">
      <c r="A21" s="46">
        <v>15</v>
      </c>
      <c r="B21" s="45">
        <v>226068</v>
      </c>
    </row>
    <row r="22" spans="1:2" x14ac:dyDescent="0.25">
      <c r="A22" s="46">
        <v>16</v>
      </c>
      <c r="B22" s="45">
        <v>480609</v>
      </c>
    </row>
    <row r="23" spans="1:2" x14ac:dyDescent="0.25">
      <c r="A23" s="47" t="s">
        <v>111</v>
      </c>
      <c r="B23" s="48">
        <v>17574003</v>
      </c>
    </row>
  </sheetData>
  <hyperlinks>
    <hyperlink ref="A3" r:id="rId1" xr:uid="{90477321-F38B-4650-9BC9-72524A7328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6941-AB9A-4C5C-BF9D-D734C2B361D1}">
  <dimension ref="A1:H23"/>
  <sheetViews>
    <sheetView zoomScale="90" zoomScaleNormal="90" workbookViewId="0">
      <selection activeCell="G1" sqref="G1:G2"/>
    </sheetView>
  </sheetViews>
  <sheetFormatPr baseColWidth="10" defaultRowHeight="15" x14ac:dyDescent="0.25"/>
  <cols>
    <col min="1" max="1" width="5.85546875" style="89" customWidth="1"/>
    <col min="2" max="2" width="26.85546875" style="89" bestFit="1" customWidth="1"/>
    <col min="3" max="3" width="13.85546875" style="89" bestFit="1" customWidth="1"/>
    <col min="4" max="4" width="14.85546875" style="89" customWidth="1"/>
    <col min="5" max="5" width="11.42578125" style="89"/>
    <col min="6" max="6" width="2.28515625" style="89" customWidth="1"/>
    <col min="7" max="7" width="12.85546875" customWidth="1"/>
  </cols>
  <sheetData>
    <row r="1" spans="1:7" x14ac:dyDescent="0.25">
      <c r="B1" s="102" t="s">
        <v>0</v>
      </c>
      <c r="C1" s="102" t="s">
        <v>51</v>
      </c>
      <c r="G1" s="180" t="s">
        <v>157</v>
      </c>
    </row>
    <row r="2" spans="1:7" x14ac:dyDescent="0.25">
      <c r="B2" s="104" t="s">
        <v>3</v>
      </c>
      <c r="C2" s="109">
        <f>+'ADAIN 2023'!D15</f>
        <v>1530313.6</v>
      </c>
      <c r="G2" s="181"/>
    </row>
    <row r="3" spans="1:7" x14ac:dyDescent="0.25">
      <c r="C3" s="154">
        <v>1</v>
      </c>
      <c r="D3" s="154">
        <v>2</v>
      </c>
      <c r="E3" s="112"/>
      <c r="F3" s="112"/>
    </row>
    <row r="4" spans="1:7" x14ac:dyDescent="0.25">
      <c r="A4" s="102" t="s">
        <v>33</v>
      </c>
      <c r="B4" s="102" t="s">
        <v>10</v>
      </c>
      <c r="C4" s="102" t="s">
        <v>11</v>
      </c>
      <c r="D4" s="102" t="s">
        <v>2</v>
      </c>
      <c r="E4" s="102" t="s">
        <v>1</v>
      </c>
    </row>
    <row r="5" spans="1:7" x14ac:dyDescent="0.25">
      <c r="A5" s="104">
        <v>1</v>
      </c>
      <c r="B5" s="105" t="s">
        <v>16</v>
      </c>
      <c r="C5" s="105" t="s">
        <v>34</v>
      </c>
      <c r="D5" s="109">
        <f>$C$2/COUNTA($C$5:$C$21)</f>
        <v>90018.447058823542</v>
      </c>
      <c r="E5" s="108">
        <f>D5/$D$22</f>
        <v>5.8823529411764726E-2</v>
      </c>
    </row>
    <row r="6" spans="1:7" x14ac:dyDescent="0.25">
      <c r="A6" s="104">
        <v>2</v>
      </c>
      <c r="B6" s="110" t="s">
        <v>17</v>
      </c>
      <c r="C6" s="105" t="s">
        <v>35</v>
      </c>
      <c r="D6" s="109">
        <f t="shared" ref="D6:D21" si="0">$C$2/COUNTA($C$5:$C$21)</f>
        <v>90018.447058823542</v>
      </c>
      <c r="E6" s="108">
        <f t="shared" ref="E6:E21" si="1">D6/$D$22</f>
        <v>5.8823529411764726E-2</v>
      </c>
    </row>
    <row r="7" spans="1:7" x14ac:dyDescent="0.25">
      <c r="A7" s="104">
        <v>3</v>
      </c>
      <c r="B7" s="110" t="s">
        <v>18</v>
      </c>
      <c r="C7" s="105" t="s">
        <v>36</v>
      </c>
      <c r="D7" s="109">
        <f t="shared" si="0"/>
        <v>90018.447058823542</v>
      </c>
      <c r="E7" s="108">
        <f t="shared" si="1"/>
        <v>5.8823529411764726E-2</v>
      </c>
    </row>
    <row r="8" spans="1:7" x14ac:dyDescent="0.25">
      <c r="A8" s="104">
        <v>4</v>
      </c>
      <c r="B8" s="110" t="s">
        <v>19</v>
      </c>
      <c r="C8" s="105" t="s">
        <v>37</v>
      </c>
      <c r="D8" s="109">
        <f t="shared" si="0"/>
        <v>90018.447058823542</v>
      </c>
      <c r="E8" s="108">
        <f t="shared" si="1"/>
        <v>5.8823529411764726E-2</v>
      </c>
    </row>
    <row r="9" spans="1:7" x14ac:dyDescent="0.25">
      <c r="A9" s="104">
        <v>5</v>
      </c>
      <c r="B9" s="110" t="s">
        <v>20</v>
      </c>
      <c r="C9" s="105" t="s">
        <v>38</v>
      </c>
      <c r="D9" s="109">
        <f t="shared" si="0"/>
        <v>90018.447058823542</v>
      </c>
      <c r="E9" s="108">
        <f t="shared" si="1"/>
        <v>5.8823529411764726E-2</v>
      </c>
    </row>
    <row r="10" spans="1:7" x14ac:dyDescent="0.25">
      <c r="A10" s="104">
        <v>6</v>
      </c>
      <c r="B10" s="110" t="s">
        <v>21</v>
      </c>
      <c r="C10" s="105" t="s">
        <v>39</v>
      </c>
      <c r="D10" s="109">
        <f t="shared" si="0"/>
        <v>90018.447058823542</v>
      </c>
      <c r="E10" s="108">
        <f t="shared" si="1"/>
        <v>5.8823529411764726E-2</v>
      </c>
    </row>
    <row r="11" spans="1:7" x14ac:dyDescent="0.25">
      <c r="A11" s="104">
        <v>7</v>
      </c>
      <c r="B11" s="110" t="s">
        <v>22</v>
      </c>
      <c r="C11" s="105" t="s">
        <v>40</v>
      </c>
      <c r="D11" s="109">
        <f t="shared" si="0"/>
        <v>90018.447058823542</v>
      </c>
      <c r="E11" s="108">
        <f t="shared" si="1"/>
        <v>5.8823529411764726E-2</v>
      </c>
    </row>
    <row r="12" spans="1:7" x14ac:dyDescent="0.25">
      <c r="A12" s="104">
        <v>8</v>
      </c>
      <c r="B12" s="110" t="s">
        <v>23</v>
      </c>
      <c r="C12" s="105" t="s">
        <v>41</v>
      </c>
      <c r="D12" s="109">
        <f t="shared" si="0"/>
        <v>90018.447058823542</v>
      </c>
      <c r="E12" s="108">
        <f t="shared" si="1"/>
        <v>5.8823529411764726E-2</v>
      </c>
    </row>
    <row r="13" spans="1:7" x14ac:dyDescent="0.25">
      <c r="A13" s="104">
        <v>9</v>
      </c>
      <c r="B13" s="110" t="s">
        <v>24</v>
      </c>
      <c r="C13" s="105" t="s">
        <v>42</v>
      </c>
      <c r="D13" s="109">
        <f t="shared" si="0"/>
        <v>90018.447058823542</v>
      </c>
      <c r="E13" s="108">
        <f t="shared" si="1"/>
        <v>5.8823529411764726E-2</v>
      </c>
    </row>
    <row r="14" spans="1:7" x14ac:dyDescent="0.25">
      <c r="A14" s="104">
        <v>10</v>
      </c>
      <c r="B14" s="110" t="s">
        <v>25</v>
      </c>
      <c r="C14" s="105" t="s">
        <v>43</v>
      </c>
      <c r="D14" s="109">
        <f t="shared" si="0"/>
        <v>90018.447058823542</v>
      </c>
      <c r="E14" s="108">
        <f t="shared" si="1"/>
        <v>5.8823529411764726E-2</v>
      </c>
    </row>
    <row r="15" spans="1:7" x14ac:dyDescent="0.25">
      <c r="A15" s="104">
        <v>11</v>
      </c>
      <c r="B15" s="110" t="s">
        <v>26</v>
      </c>
      <c r="C15" s="105" t="s">
        <v>44</v>
      </c>
      <c r="D15" s="109">
        <f t="shared" si="0"/>
        <v>90018.447058823542</v>
      </c>
      <c r="E15" s="108">
        <f t="shared" si="1"/>
        <v>5.8823529411764726E-2</v>
      </c>
    </row>
    <row r="16" spans="1:7" x14ac:dyDescent="0.25">
      <c r="A16" s="104">
        <v>12</v>
      </c>
      <c r="B16" s="110" t="s">
        <v>27</v>
      </c>
      <c r="C16" s="105" t="s">
        <v>45</v>
      </c>
      <c r="D16" s="109">
        <f t="shared" si="0"/>
        <v>90018.447058823542</v>
      </c>
      <c r="E16" s="108">
        <f t="shared" si="1"/>
        <v>5.8823529411764726E-2</v>
      </c>
    </row>
    <row r="17" spans="1:8" x14ac:dyDescent="0.25">
      <c r="A17" s="104">
        <v>13</v>
      </c>
      <c r="B17" s="110" t="s">
        <v>28</v>
      </c>
      <c r="C17" s="105" t="s">
        <v>46</v>
      </c>
      <c r="D17" s="109">
        <f t="shared" si="0"/>
        <v>90018.447058823542</v>
      </c>
      <c r="E17" s="108">
        <f t="shared" si="1"/>
        <v>5.8823529411764726E-2</v>
      </c>
    </row>
    <row r="18" spans="1:8" x14ac:dyDescent="0.25">
      <c r="A18" s="104">
        <v>14</v>
      </c>
      <c r="B18" s="110" t="s">
        <v>29</v>
      </c>
      <c r="C18" s="105" t="s">
        <v>47</v>
      </c>
      <c r="D18" s="109">
        <f t="shared" si="0"/>
        <v>90018.447058823542</v>
      </c>
      <c r="E18" s="108">
        <f t="shared" si="1"/>
        <v>5.8823529411764726E-2</v>
      </c>
    </row>
    <row r="19" spans="1:8" x14ac:dyDescent="0.25">
      <c r="A19" s="104">
        <v>15</v>
      </c>
      <c r="B19" s="110" t="s">
        <v>30</v>
      </c>
      <c r="C19" s="105" t="s">
        <v>48</v>
      </c>
      <c r="D19" s="109">
        <f t="shared" si="0"/>
        <v>90018.447058823542</v>
      </c>
      <c r="E19" s="108">
        <f t="shared" si="1"/>
        <v>5.8823529411764726E-2</v>
      </c>
      <c r="H19" t="s">
        <v>114</v>
      </c>
    </row>
    <row r="20" spans="1:8" x14ac:dyDescent="0.25">
      <c r="A20" s="104">
        <v>16</v>
      </c>
      <c r="B20" s="110" t="s">
        <v>31</v>
      </c>
      <c r="C20" s="105" t="s">
        <v>49</v>
      </c>
      <c r="D20" s="109">
        <f t="shared" si="0"/>
        <v>90018.447058823542</v>
      </c>
      <c r="E20" s="108">
        <f t="shared" si="1"/>
        <v>5.8823529411764726E-2</v>
      </c>
    </row>
    <row r="21" spans="1:8" x14ac:dyDescent="0.25">
      <c r="A21" s="104">
        <v>17</v>
      </c>
      <c r="B21" s="110" t="s">
        <v>32</v>
      </c>
      <c r="C21" s="105" t="s">
        <v>50</v>
      </c>
      <c r="D21" s="109">
        <f t="shared" si="0"/>
        <v>90018.447058823542</v>
      </c>
      <c r="E21" s="108">
        <f t="shared" si="1"/>
        <v>5.8823529411764726E-2</v>
      </c>
    </row>
    <row r="22" spans="1:8" x14ac:dyDescent="0.25">
      <c r="D22" s="111">
        <f>SUM(D5:D21)</f>
        <v>1530313.5999999996</v>
      </c>
      <c r="E22" s="108">
        <f>SUM(E5:E21)</f>
        <v>1.0000000000000004</v>
      </c>
    </row>
    <row r="23" spans="1:8" x14ac:dyDescent="0.25">
      <c r="D23" s="117"/>
      <c r="E23" s="116"/>
    </row>
  </sheetData>
  <mergeCells count="1">
    <mergeCell ref="G1:G2"/>
  </mergeCells>
  <hyperlinks>
    <hyperlink ref="G1:G2" location="'ADAIN 2023'!A1" display="'ADAIN 2023'!A1" xr:uid="{4A6BE27F-4C73-4C6D-8050-ACAB226C49E5}"/>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F2C5-E0B9-4671-9C7F-EF49A4356847}">
  <dimension ref="A1:H22"/>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 min="7" max="7" width="2.28515625" customWidth="1"/>
  </cols>
  <sheetData>
    <row r="1" spans="1:8" x14ac:dyDescent="0.25">
      <c r="B1" s="4" t="s">
        <v>0</v>
      </c>
      <c r="C1" s="4" t="s">
        <v>51</v>
      </c>
      <c r="H1" s="180" t="s">
        <v>157</v>
      </c>
    </row>
    <row r="2" spans="1:8" x14ac:dyDescent="0.25">
      <c r="B2" s="2" t="s">
        <v>52</v>
      </c>
      <c r="C2" s="3">
        <f>+'ADAIN 2023'!D16</f>
        <v>573867.6</v>
      </c>
      <c r="H2" s="181"/>
    </row>
    <row r="3" spans="1:8" s="89" customFormat="1" x14ac:dyDescent="0.25">
      <c r="C3" s="154">
        <v>1</v>
      </c>
      <c r="D3" s="154">
        <v>2</v>
      </c>
      <c r="E3" s="154">
        <v>3</v>
      </c>
      <c r="F3" s="154">
        <v>4</v>
      </c>
    </row>
    <row r="4" spans="1:8" s="89" customFormat="1" ht="38.25" x14ac:dyDescent="0.25">
      <c r="A4" s="102" t="s">
        <v>33</v>
      </c>
      <c r="B4" s="102" t="s">
        <v>10</v>
      </c>
      <c r="C4" s="102" t="s">
        <v>11</v>
      </c>
      <c r="D4" s="103" t="s">
        <v>158</v>
      </c>
      <c r="E4" s="102" t="s">
        <v>1</v>
      </c>
      <c r="F4" s="102" t="s">
        <v>2</v>
      </c>
    </row>
    <row r="5" spans="1:8" s="89" customFormat="1" x14ac:dyDescent="0.25">
      <c r="A5" s="104">
        <v>1</v>
      </c>
      <c r="B5" s="105" t="s">
        <v>16</v>
      </c>
      <c r="C5" s="106" t="s">
        <v>34</v>
      </c>
      <c r="D5" s="107">
        <v>10708</v>
      </c>
      <c r="E5" s="108">
        <f>D5/$D$22</f>
        <v>6.9576743642057931E-2</v>
      </c>
      <c r="F5" s="109">
        <f>$C$2*E5</f>
        <v>39927.838889683044</v>
      </c>
    </row>
    <row r="6" spans="1:8" s="89" customFormat="1" x14ac:dyDescent="0.25">
      <c r="A6" s="104">
        <v>2</v>
      </c>
      <c r="B6" s="110" t="s">
        <v>17</v>
      </c>
      <c r="C6" s="106" t="s">
        <v>35</v>
      </c>
      <c r="D6" s="107">
        <v>10148</v>
      </c>
      <c r="E6" s="108">
        <f t="shared" ref="E6:E21" si="0">D6/$D$22</f>
        <v>6.5938064482592817E-2</v>
      </c>
      <c r="F6" s="109">
        <f t="shared" ref="F6:F21" si="1">$C$2*E6</f>
        <v>37839.718813270782</v>
      </c>
    </row>
    <row r="7" spans="1:8" s="89" customFormat="1" x14ac:dyDescent="0.25">
      <c r="A7" s="104">
        <v>3</v>
      </c>
      <c r="B7" s="110" t="s">
        <v>18</v>
      </c>
      <c r="C7" s="106" t="s">
        <v>36</v>
      </c>
      <c r="D7" s="107">
        <v>11164</v>
      </c>
      <c r="E7" s="108">
        <f t="shared" si="0"/>
        <v>7.2539668100479529E-2</v>
      </c>
      <c r="F7" s="109">
        <f t="shared" si="1"/>
        <v>41628.165237618741</v>
      </c>
    </row>
    <row r="8" spans="1:8" s="89" customFormat="1" x14ac:dyDescent="0.25">
      <c r="A8" s="104">
        <v>4</v>
      </c>
      <c r="B8" s="110" t="s">
        <v>19</v>
      </c>
      <c r="C8" s="106" t="s">
        <v>37</v>
      </c>
      <c r="D8" s="107">
        <v>11580</v>
      </c>
      <c r="E8" s="108">
        <f t="shared" si="0"/>
        <v>7.5242686904653605E-2</v>
      </c>
      <c r="F8" s="109">
        <f t="shared" si="1"/>
        <v>43179.340151524993</v>
      </c>
    </row>
    <row r="9" spans="1:8" s="89" customFormat="1" x14ac:dyDescent="0.25">
      <c r="A9" s="104">
        <v>5</v>
      </c>
      <c r="B9" s="110" t="s">
        <v>20</v>
      </c>
      <c r="C9" s="106" t="s">
        <v>38</v>
      </c>
      <c r="D9" s="107">
        <v>23787</v>
      </c>
      <c r="E9" s="108">
        <f t="shared" si="0"/>
        <v>0.15455939493963691</v>
      </c>
      <c r="F9" s="109">
        <f t="shared" si="1"/>
        <v>88696.629031461576</v>
      </c>
    </row>
    <row r="10" spans="1:8" s="89" customFormat="1" x14ac:dyDescent="0.25">
      <c r="A10" s="104">
        <v>6</v>
      </c>
      <c r="B10" s="110" t="s">
        <v>21</v>
      </c>
      <c r="C10" s="106" t="s">
        <v>39</v>
      </c>
      <c r="D10" s="107">
        <v>7699</v>
      </c>
      <c r="E10" s="108">
        <f t="shared" si="0"/>
        <v>5.0025340801289134E-2</v>
      </c>
      <c r="F10" s="109">
        <f t="shared" si="1"/>
        <v>28707.922264817869</v>
      </c>
    </row>
    <row r="11" spans="1:8" s="89" customFormat="1" x14ac:dyDescent="0.25">
      <c r="A11" s="104">
        <v>7</v>
      </c>
      <c r="B11" s="110" t="s">
        <v>22</v>
      </c>
      <c r="C11" s="106" t="s">
        <v>40</v>
      </c>
      <c r="D11" s="107">
        <v>7576</v>
      </c>
      <c r="E11" s="108">
        <f t="shared" si="0"/>
        <v>4.9226130914478042E-2</v>
      </c>
      <c r="F11" s="109">
        <f t="shared" si="1"/>
        <v>28249.281605177319</v>
      </c>
    </row>
    <row r="12" spans="1:8" s="89" customFormat="1" x14ac:dyDescent="0.25">
      <c r="A12" s="104">
        <v>8</v>
      </c>
      <c r="B12" s="110" t="s">
        <v>23</v>
      </c>
      <c r="C12" s="106" t="s">
        <v>41</v>
      </c>
      <c r="D12" s="107">
        <v>15216</v>
      </c>
      <c r="E12" s="108">
        <f t="shared" si="0"/>
        <v>9.8868110875752105E-2</v>
      </c>
      <c r="F12" s="109">
        <f t="shared" si="1"/>
        <v>56737.205504801757</v>
      </c>
    </row>
    <row r="13" spans="1:8" s="89" customFormat="1" x14ac:dyDescent="0.25">
      <c r="A13" s="104">
        <v>9</v>
      </c>
      <c r="B13" s="110" t="s">
        <v>24</v>
      </c>
      <c r="C13" s="106" t="s">
        <v>42</v>
      </c>
      <c r="D13" s="107">
        <v>5030</v>
      </c>
      <c r="E13" s="108">
        <f t="shared" si="0"/>
        <v>3.2683136021624148E-2</v>
      </c>
      <c r="F13" s="109">
        <f t="shared" si="1"/>
        <v>18755.792829202997</v>
      </c>
    </row>
    <row r="14" spans="1:8" s="89" customFormat="1" x14ac:dyDescent="0.25">
      <c r="A14" s="104">
        <v>10</v>
      </c>
      <c r="B14" s="110" t="s">
        <v>25</v>
      </c>
      <c r="C14" s="106" t="s">
        <v>43</v>
      </c>
      <c r="D14" s="107">
        <v>9491</v>
      </c>
      <c r="E14" s="108">
        <f t="shared" si="0"/>
        <v>6.1669114111577494E-2</v>
      </c>
      <c r="F14" s="109">
        <f t="shared" si="1"/>
        <v>35389.90650933711</v>
      </c>
    </row>
    <row r="15" spans="1:8" s="89" customFormat="1" x14ac:dyDescent="0.25">
      <c r="A15" s="104">
        <v>11</v>
      </c>
      <c r="B15" s="110" t="s">
        <v>26</v>
      </c>
      <c r="C15" s="106" t="s">
        <v>44</v>
      </c>
      <c r="D15" s="107">
        <v>7603</v>
      </c>
      <c r="E15" s="108">
        <f t="shared" si="0"/>
        <v>4.9401567231095116E-2</v>
      </c>
      <c r="F15" s="109">
        <f t="shared" si="1"/>
        <v>28349.958823147197</v>
      </c>
    </row>
    <row r="16" spans="1:8" s="89" customFormat="1" x14ac:dyDescent="0.25">
      <c r="A16" s="104">
        <v>12</v>
      </c>
      <c r="B16" s="110" t="s">
        <v>27</v>
      </c>
      <c r="C16" s="106" t="s">
        <v>45</v>
      </c>
      <c r="D16" s="107">
        <v>10266</v>
      </c>
      <c r="E16" s="108">
        <f t="shared" si="0"/>
        <v>6.6704786162622973E-2</v>
      </c>
      <c r="F16" s="109">
        <f t="shared" si="1"/>
        <v>38279.71554365765</v>
      </c>
    </row>
    <row r="17" spans="1:6" s="89" customFormat="1" x14ac:dyDescent="0.25">
      <c r="A17" s="104">
        <v>13</v>
      </c>
      <c r="B17" s="110" t="s">
        <v>28</v>
      </c>
      <c r="C17" s="106" t="s">
        <v>46</v>
      </c>
      <c r="D17" s="107">
        <v>6647</v>
      </c>
      <c r="E17" s="108">
        <f t="shared" si="0"/>
        <v>4.3189822094579666E-2</v>
      </c>
      <c r="F17" s="109">
        <f t="shared" si="1"/>
        <v>24785.239549843405</v>
      </c>
    </row>
    <row r="18" spans="1:6" s="89" customFormat="1" x14ac:dyDescent="0.25">
      <c r="A18" s="104">
        <v>14</v>
      </c>
      <c r="B18" s="110" t="s">
        <v>29</v>
      </c>
      <c r="C18" s="106" t="s">
        <v>47</v>
      </c>
      <c r="D18" s="107">
        <v>3856</v>
      </c>
      <c r="E18" s="108">
        <f t="shared" si="0"/>
        <v>2.5054905069459787E-2</v>
      </c>
      <c r="F18" s="109">
        <f t="shared" si="1"/>
        <v>14378.198240438722</v>
      </c>
    </row>
    <row r="19" spans="1:6" s="89" customFormat="1" x14ac:dyDescent="0.25">
      <c r="A19" s="104">
        <v>15</v>
      </c>
      <c r="B19" s="110" t="s">
        <v>30</v>
      </c>
      <c r="C19" s="106" t="s">
        <v>48</v>
      </c>
      <c r="D19" s="107">
        <v>8601</v>
      </c>
      <c r="E19" s="108">
        <f t="shared" si="0"/>
        <v>5.5886213304570442E-2</v>
      </c>
      <c r="F19" s="109">
        <f t="shared" si="1"/>
        <v>32071.287102181908</v>
      </c>
    </row>
    <row r="20" spans="1:6" s="89" customFormat="1" x14ac:dyDescent="0.25">
      <c r="A20" s="104">
        <v>16</v>
      </c>
      <c r="B20" s="110" t="s">
        <v>31</v>
      </c>
      <c r="C20" s="106" t="s">
        <v>49</v>
      </c>
      <c r="D20" s="107">
        <v>3926</v>
      </c>
      <c r="E20" s="108">
        <f t="shared" si="0"/>
        <v>2.5509739964392927E-2</v>
      </c>
      <c r="F20" s="109">
        <f t="shared" si="1"/>
        <v>14639.213249990255</v>
      </c>
    </row>
    <row r="21" spans="1:6" s="89" customFormat="1" x14ac:dyDescent="0.25">
      <c r="A21" s="104">
        <v>17</v>
      </c>
      <c r="B21" s="110" t="s">
        <v>32</v>
      </c>
      <c r="C21" s="106" t="s">
        <v>50</v>
      </c>
      <c r="D21" s="107">
        <v>604</v>
      </c>
      <c r="E21" s="108">
        <f t="shared" si="0"/>
        <v>3.924575379137373E-3</v>
      </c>
      <c r="F21" s="109">
        <f t="shared" si="1"/>
        <v>2252.1866538446543</v>
      </c>
    </row>
    <row r="22" spans="1:6" s="89" customFormat="1" x14ac:dyDescent="0.25">
      <c r="D22" s="107">
        <f>SUM(D5:D21)</f>
        <v>153902</v>
      </c>
      <c r="E22" s="108">
        <f>SUM(E5:E21)</f>
        <v>1</v>
      </c>
      <c r="F22" s="111">
        <f>SUM(F5:F21)</f>
        <v>573867.60000000009</v>
      </c>
    </row>
  </sheetData>
  <mergeCells count="1">
    <mergeCell ref="H1:H2"/>
  </mergeCells>
  <hyperlinks>
    <hyperlink ref="H1:H2" location="'ADAIN 2023'!A1" display="'ADAIN 2023'!A1" xr:uid="{94870D61-36CF-42ED-9CE2-6CF98735EE31}"/>
  </hyperlink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F43-4C03-41DC-87A1-DBA045646EBA}">
  <dimension ref="A1:H23"/>
  <sheetViews>
    <sheetView zoomScale="90" zoomScaleNormal="90" workbookViewId="0">
      <selection activeCell="H1" sqref="H1:H2"/>
    </sheetView>
  </sheetViews>
  <sheetFormatPr baseColWidth="10" defaultRowHeight="15" x14ac:dyDescent="0.25"/>
  <cols>
    <col min="1" max="1" width="5.28515625" customWidth="1"/>
    <col min="2" max="2" width="26.85546875" bestFit="1" customWidth="1"/>
    <col min="3" max="3" width="13.85546875" bestFit="1" customWidth="1"/>
    <col min="7" max="7" width="2.140625" customWidth="1"/>
  </cols>
  <sheetData>
    <row r="1" spans="1:8" x14ac:dyDescent="0.25">
      <c r="B1" s="4" t="s">
        <v>0</v>
      </c>
      <c r="C1" s="4" t="s">
        <v>51</v>
      </c>
      <c r="H1" s="180" t="s">
        <v>157</v>
      </c>
    </row>
    <row r="2" spans="1:8" x14ac:dyDescent="0.25">
      <c r="B2" s="1" t="s">
        <v>5</v>
      </c>
      <c r="C2" s="3">
        <f>+'ADAIN 2023'!D17</f>
        <v>382578.4</v>
      </c>
      <c r="H2" s="181"/>
    </row>
    <row r="3" spans="1:8" x14ac:dyDescent="0.25">
      <c r="C3" s="49">
        <v>1</v>
      </c>
      <c r="D3" s="49">
        <v>2</v>
      </c>
      <c r="E3" s="49">
        <v>3</v>
      </c>
      <c r="F3" s="49">
        <v>4</v>
      </c>
    </row>
    <row r="4" spans="1:8" ht="51" x14ac:dyDescent="0.25">
      <c r="A4" s="102" t="s">
        <v>33</v>
      </c>
      <c r="B4" s="102" t="s">
        <v>10</v>
      </c>
      <c r="C4" s="102" t="s">
        <v>11</v>
      </c>
      <c r="D4" s="103" t="s">
        <v>159</v>
      </c>
      <c r="E4" s="102" t="s">
        <v>1</v>
      </c>
      <c r="F4" s="102" t="s">
        <v>2</v>
      </c>
    </row>
    <row r="5" spans="1:8" x14ac:dyDescent="0.25">
      <c r="A5" s="104">
        <v>1</v>
      </c>
      <c r="B5" s="105" t="s">
        <v>16</v>
      </c>
      <c r="C5" s="106" t="s">
        <v>34</v>
      </c>
      <c r="D5" s="107">
        <v>902</v>
      </c>
      <c r="E5" s="108">
        <f>D5/$D$22</f>
        <v>0.15621752684447524</v>
      </c>
      <c r="F5" s="109">
        <f>$C$2*E5</f>
        <v>59765.451472116387</v>
      </c>
    </row>
    <row r="6" spans="1:8" x14ac:dyDescent="0.25">
      <c r="A6" s="104">
        <v>2</v>
      </c>
      <c r="B6" s="110" t="s">
        <v>17</v>
      </c>
      <c r="C6" s="106" t="s">
        <v>35</v>
      </c>
      <c r="D6" s="107">
        <v>124</v>
      </c>
      <c r="E6" s="108">
        <f t="shared" ref="E6:E21" si="0">D6/$D$22</f>
        <v>2.1475580187045377E-2</v>
      </c>
      <c r="F6" s="109">
        <f t="shared" ref="F6:F21" si="1">$C$2*E6</f>
        <v>8216.0931070315219</v>
      </c>
    </row>
    <row r="7" spans="1:8" x14ac:dyDescent="0.25">
      <c r="A7" s="104">
        <v>3</v>
      </c>
      <c r="B7" s="110" t="s">
        <v>18</v>
      </c>
      <c r="C7" s="106" t="s">
        <v>36</v>
      </c>
      <c r="D7" s="107">
        <v>683</v>
      </c>
      <c r="E7" s="108">
        <f t="shared" si="0"/>
        <v>0.11828888119154832</v>
      </c>
      <c r="F7" s="109">
        <f t="shared" si="1"/>
        <v>45254.770904052653</v>
      </c>
    </row>
    <row r="8" spans="1:8" x14ac:dyDescent="0.25">
      <c r="A8" s="104">
        <v>4</v>
      </c>
      <c r="B8" s="110" t="s">
        <v>19</v>
      </c>
      <c r="C8" s="106" t="s">
        <v>37</v>
      </c>
      <c r="D8" s="107">
        <v>314</v>
      </c>
      <c r="E8" s="108">
        <f t="shared" si="0"/>
        <v>5.4381711118808448E-2</v>
      </c>
      <c r="F8" s="109">
        <f t="shared" si="1"/>
        <v>20805.268029095947</v>
      </c>
    </row>
    <row r="9" spans="1:8" x14ac:dyDescent="0.25">
      <c r="A9" s="104">
        <v>5</v>
      </c>
      <c r="B9" s="110" t="s">
        <v>20</v>
      </c>
      <c r="C9" s="106" t="s">
        <v>38</v>
      </c>
      <c r="D9" s="107">
        <v>1423</v>
      </c>
      <c r="E9" s="108">
        <f t="shared" si="0"/>
        <v>0.24644960166262556</v>
      </c>
      <c r="F9" s="109">
        <f t="shared" si="1"/>
        <v>94286.29428472463</v>
      </c>
    </row>
    <row r="10" spans="1:8" x14ac:dyDescent="0.25">
      <c r="A10" s="104">
        <v>6</v>
      </c>
      <c r="B10" s="110" t="s">
        <v>21</v>
      </c>
      <c r="C10" s="106" t="s">
        <v>39</v>
      </c>
      <c r="D10" s="107">
        <v>141</v>
      </c>
      <c r="E10" s="108">
        <f t="shared" si="0"/>
        <v>2.4419812954624177E-2</v>
      </c>
      <c r="F10" s="109">
        <f t="shared" si="1"/>
        <v>9342.4929684793915</v>
      </c>
    </row>
    <row r="11" spans="1:8" x14ac:dyDescent="0.25">
      <c r="A11" s="104">
        <v>7</v>
      </c>
      <c r="B11" s="110" t="s">
        <v>22</v>
      </c>
      <c r="C11" s="106" t="s">
        <v>40</v>
      </c>
      <c r="D11" s="107">
        <v>185</v>
      </c>
      <c r="E11" s="108">
        <f t="shared" si="0"/>
        <v>3.204018011776931E-2</v>
      </c>
      <c r="F11" s="109">
        <f t="shared" si="1"/>
        <v>12257.880845167994</v>
      </c>
    </row>
    <row r="12" spans="1:8" x14ac:dyDescent="0.25">
      <c r="A12" s="104">
        <v>8</v>
      </c>
      <c r="B12" s="110" t="s">
        <v>23</v>
      </c>
      <c r="C12" s="106" t="s">
        <v>41</v>
      </c>
      <c r="D12" s="107">
        <v>1010</v>
      </c>
      <c r="E12" s="108">
        <f t="shared" si="0"/>
        <v>0.17492206442674055</v>
      </c>
      <c r="F12" s="109">
        <f t="shared" si="1"/>
        <v>66921.403533079327</v>
      </c>
    </row>
    <row r="13" spans="1:8" x14ac:dyDescent="0.25">
      <c r="A13" s="104">
        <v>9</v>
      </c>
      <c r="B13" s="110" t="s">
        <v>24</v>
      </c>
      <c r="C13" s="106" t="s">
        <v>42</v>
      </c>
      <c r="D13" s="107">
        <v>7</v>
      </c>
      <c r="E13" s="108">
        <f t="shared" si="0"/>
        <v>1.2123311395912711E-3</v>
      </c>
      <c r="F13" s="109">
        <f t="shared" si="1"/>
        <v>463.81170765500519</v>
      </c>
    </row>
    <row r="14" spans="1:8" x14ac:dyDescent="0.25">
      <c r="A14" s="104">
        <v>10</v>
      </c>
      <c r="B14" s="110" t="s">
        <v>25</v>
      </c>
      <c r="C14" s="106" t="s">
        <v>43</v>
      </c>
      <c r="D14" s="107">
        <v>100</v>
      </c>
      <c r="E14" s="108">
        <f t="shared" si="0"/>
        <v>1.7319016279875303E-2</v>
      </c>
      <c r="F14" s="109">
        <f t="shared" si="1"/>
        <v>6625.8815379286461</v>
      </c>
    </row>
    <row r="15" spans="1:8" x14ac:dyDescent="0.25">
      <c r="A15" s="104">
        <v>11</v>
      </c>
      <c r="B15" s="110" t="s">
        <v>26</v>
      </c>
      <c r="C15" s="106" t="s">
        <v>44</v>
      </c>
      <c r="D15" s="107">
        <v>43</v>
      </c>
      <c r="E15" s="108">
        <f t="shared" si="0"/>
        <v>7.4471770003463802E-3</v>
      </c>
      <c r="F15" s="109">
        <f t="shared" si="1"/>
        <v>2849.1290613093179</v>
      </c>
    </row>
    <row r="16" spans="1:8" x14ac:dyDescent="0.25">
      <c r="A16" s="104">
        <v>12</v>
      </c>
      <c r="B16" s="110" t="s">
        <v>27</v>
      </c>
      <c r="C16" s="106" t="s">
        <v>45</v>
      </c>
      <c r="D16" s="107">
        <v>118</v>
      </c>
      <c r="E16" s="108">
        <f t="shared" si="0"/>
        <v>2.0436439210252857E-2</v>
      </c>
      <c r="F16" s="109">
        <f t="shared" si="1"/>
        <v>7818.5402147558025</v>
      </c>
    </row>
    <row r="17" spans="1:6" x14ac:dyDescent="0.25">
      <c r="A17" s="104">
        <v>13</v>
      </c>
      <c r="B17" s="110" t="s">
        <v>28</v>
      </c>
      <c r="C17" s="106" t="s">
        <v>46</v>
      </c>
      <c r="D17" s="107">
        <v>351</v>
      </c>
      <c r="E17" s="108">
        <f t="shared" si="0"/>
        <v>6.0789747142362315E-2</v>
      </c>
      <c r="F17" s="109">
        <f t="shared" si="1"/>
        <v>23256.844198129547</v>
      </c>
    </row>
    <row r="18" spans="1:6" x14ac:dyDescent="0.25">
      <c r="A18" s="104">
        <v>14</v>
      </c>
      <c r="B18" s="110" t="s">
        <v>29</v>
      </c>
      <c r="C18" s="106" t="s">
        <v>47</v>
      </c>
      <c r="D18" s="107">
        <v>65</v>
      </c>
      <c r="E18" s="108">
        <f t="shared" si="0"/>
        <v>1.1257360581918946E-2</v>
      </c>
      <c r="F18" s="109">
        <f t="shared" si="1"/>
        <v>4306.8229996536193</v>
      </c>
    </row>
    <row r="19" spans="1:6" x14ac:dyDescent="0.25">
      <c r="A19" s="104">
        <v>15</v>
      </c>
      <c r="B19" s="110" t="s">
        <v>30</v>
      </c>
      <c r="C19" s="106" t="s">
        <v>48</v>
      </c>
      <c r="D19" s="107">
        <v>137</v>
      </c>
      <c r="E19" s="108">
        <f t="shared" si="0"/>
        <v>2.3727052303429166E-2</v>
      </c>
      <c r="F19" s="109">
        <f t="shared" si="1"/>
        <v>9077.4577069622446</v>
      </c>
    </row>
    <row r="20" spans="1:6" x14ac:dyDescent="0.25">
      <c r="A20" s="104">
        <v>16</v>
      </c>
      <c r="B20" s="110" t="s">
        <v>31</v>
      </c>
      <c r="C20" s="106" t="s">
        <v>49</v>
      </c>
      <c r="D20" s="107">
        <v>171</v>
      </c>
      <c r="E20" s="108">
        <f t="shared" si="0"/>
        <v>2.9615517838586767E-2</v>
      </c>
      <c r="F20" s="109">
        <f t="shared" si="1"/>
        <v>11330.257429857984</v>
      </c>
    </row>
    <row r="21" spans="1:6" x14ac:dyDescent="0.25">
      <c r="A21" s="104">
        <v>17</v>
      </c>
      <c r="B21" s="110" t="s">
        <v>32</v>
      </c>
      <c r="C21" s="106" t="s">
        <v>50</v>
      </c>
      <c r="D21" s="107">
        <v>0</v>
      </c>
      <c r="E21" s="108">
        <f t="shared" si="0"/>
        <v>0</v>
      </c>
      <c r="F21" s="109">
        <f t="shared" si="1"/>
        <v>0</v>
      </c>
    </row>
    <row r="22" spans="1:6" x14ac:dyDescent="0.25">
      <c r="A22" s="89"/>
      <c r="B22" s="89"/>
      <c r="C22" s="89"/>
      <c r="D22" s="107">
        <v>5774</v>
      </c>
      <c r="E22" s="108">
        <f>SUM(E5:E21)</f>
        <v>0.99999999999999989</v>
      </c>
      <c r="F22" s="111">
        <f>SUM(F5:F21)</f>
        <v>382578.40000000008</v>
      </c>
    </row>
    <row r="23" spans="1:6" x14ac:dyDescent="0.25">
      <c r="A23" s="89"/>
      <c r="B23" s="89"/>
      <c r="C23" s="89"/>
      <c r="D23" s="115"/>
      <c r="E23" s="116"/>
      <c r="F23" s="117"/>
    </row>
  </sheetData>
  <mergeCells count="1">
    <mergeCell ref="H1:H2"/>
  </mergeCells>
  <hyperlinks>
    <hyperlink ref="H1:H2" location="'ADAIN 2023'!A1" display="'ADAIN 2023'!A1" xr:uid="{4B8CE540-F7CB-43A5-92AE-44363F05FF5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E8C4-E030-48B5-944D-1003FFA0668D}">
  <dimension ref="A1:H23"/>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 min="7" max="7" width="2.28515625" customWidth="1"/>
  </cols>
  <sheetData>
    <row r="1" spans="1:8" x14ac:dyDescent="0.25">
      <c r="B1" s="4" t="s">
        <v>0</v>
      </c>
      <c r="C1" s="4" t="s">
        <v>51</v>
      </c>
      <c r="H1" s="180" t="s">
        <v>157</v>
      </c>
    </row>
    <row r="2" spans="1:8" x14ac:dyDescent="0.25">
      <c r="B2" s="1" t="s">
        <v>6</v>
      </c>
      <c r="C2" s="3">
        <f>+'ADAIN 2023'!D18</f>
        <v>95644.6</v>
      </c>
      <c r="H2" s="181"/>
    </row>
    <row r="3" spans="1:8" x14ac:dyDescent="0.25">
      <c r="C3" s="49">
        <v>1</v>
      </c>
      <c r="D3" s="49">
        <v>2</v>
      </c>
      <c r="E3" s="49">
        <v>3</v>
      </c>
      <c r="F3" s="49">
        <v>4</v>
      </c>
    </row>
    <row r="4" spans="1:8" ht="38.25" x14ac:dyDescent="0.25">
      <c r="A4" s="102" t="s">
        <v>33</v>
      </c>
      <c r="B4" s="102" t="s">
        <v>10</v>
      </c>
      <c r="C4" s="102" t="s">
        <v>11</v>
      </c>
      <c r="D4" s="103" t="s">
        <v>160</v>
      </c>
      <c r="E4" s="102" t="s">
        <v>1</v>
      </c>
      <c r="F4" s="102" t="s">
        <v>2</v>
      </c>
    </row>
    <row r="5" spans="1:8" x14ac:dyDescent="0.25">
      <c r="A5" s="104">
        <v>1</v>
      </c>
      <c r="B5" s="105" t="s">
        <v>16</v>
      </c>
      <c r="C5" s="106" t="s">
        <v>34</v>
      </c>
      <c r="D5" s="158">
        <v>6</v>
      </c>
      <c r="E5" s="159">
        <f>D5/$D$22</f>
        <v>8.1081081081081086E-2</v>
      </c>
      <c r="F5" s="109">
        <f>$C$2*E5</f>
        <v>7754.967567567568</v>
      </c>
    </row>
    <row r="6" spans="1:8" x14ac:dyDescent="0.25">
      <c r="A6" s="104">
        <v>2</v>
      </c>
      <c r="B6" s="110" t="s">
        <v>17</v>
      </c>
      <c r="C6" s="106" t="s">
        <v>35</v>
      </c>
      <c r="D6" s="158">
        <v>5</v>
      </c>
      <c r="E6" s="159">
        <f t="shared" ref="E6:E21" si="0">D6/$D$22</f>
        <v>6.7567567567567571E-2</v>
      </c>
      <c r="F6" s="109">
        <f t="shared" ref="F6:F21" si="1">$C$2*E6</f>
        <v>6462.4729729729734</v>
      </c>
    </row>
    <row r="7" spans="1:8" x14ac:dyDescent="0.25">
      <c r="A7" s="104">
        <v>3</v>
      </c>
      <c r="B7" s="110" t="s">
        <v>18</v>
      </c>
      <c r="C7" s="106" t="s">
        <v>36</v>
      </c>
      <c r="D7" s="158">
        <v>6</v>
      </c>
      <c r="E7" s="159">
        <f t="shared" si="0"/>
        <v>8.1081081081081086E-2</v>
      </c>
      <c r="F7" s="109">
        <f t="shared" si="1"/>
        <v>7754.967567567568</v>
      </c>
    </row>
    <row r="8" spans="1:8" x14ac:dyDescent="0.25">
      <c r="A8" s="104">
        <v>4</v>
      </c>
      <c r="B8" s="110" t="s">
        <v>19</v>
      </c>
      <c r="C8" s="106" t="s">
        <v>37</v>
      </c>
      <c r="D8" s="158">
        <v>5</v>
      </c>
      <c r="E8" s="159">
        <f t="shared" si="0"/>
        <v>6.7567567567567571E-2</v>
      </c>
      <c r="F8" s="109">
        <f t="shared" si="1"/>
        <v>6462.4729729729734</v>
      </c>
    </row>
    <row r="9" spans="1:8" x14ac:dyDescent="0.25">
      <c r="A9" s="104">
        <v>5</v>
      </c>
      <c r="B9" s="110" t="s">
        <v>20</v>
      </c>
      <c r="C9" s="106" t="s">
        <v>38</v>
      </c>
      <c r="D9" s="158">
        <v>7</v>
      </c>
      <c r="E9" s="159">
        <f t="shared" si="0"/>
        <v>9.45945945945946E-2</v>
      </c>
      <c r="F9" s="109">
        <f t="shared" si="1"/>
        <v>9047.4621621621627</v>
      </c>
    </row>
    <row r="10" spans="1:8" x14ac:dyDescent="0.25">
      <c r="A10" s="104">
        <v>6</v>
      </c>
      <c r="B10" s="110" t="s">
        <v>21</v>
      </c>
      <c r="C10" s="106" t="s">
        <v>39</v>
      </c>
      <c r="D10" s="158">
        <v>5</v>
      </c>
      <c r="E10" s="159">
        <f t="shared" si="0"/>
        <v>6.7567567567567571E-2</v>
      </c>
      <c r="F10" s="109">
        <f t="shared" si="1"/>
        <v>6462.4729729729734</v>
      </c>
    </row>
    <row r="11" spans="1:8" x14ac:dyDescent="0.25">
      <c r="A11" s="104">
        <v>7</v>
      </c>
      <c r="B11" s="110" t="s">
        <v>22</v>
      </c>
      <c r="C11" s="106" t="s">
        <v>40</v>
      </c>
      <c r="D11" s="158">
        <v>5</v>
      </c>
      <c r="E11" s="159">
        <f t="shared" si="0"/>
        <v>6.7567567567567571E-2</v>
      </c>
      <c r="F11" s="109">
        <f t="shared" si="1"/>
        <v>6462.4729729729734</v>
      </c>
    </row>
    <row r="12" spans="1:8" x14ac:dyDescent="0.25">
      <c r="A12" s="104">
        <v>8</v>
      </c>
      <c r="B12" s="110" t="s">
        <v>23</v>
      </c>
      <c r="C12" s="106" t="s">
        <v>41</v>
      </c>
      <c r="D12" s="158">
        <v>5</v>
      </c>
      <c r="E12" s="159">
        <f t="shared" si="0"/>
        <v>6.7567567567567571E-2</v>
      </c>
      <c r="F12" s="109">
        <f t="shared" si="1"/>
        <v>6462.4729729729734</v>
      </c>
    </row>
    <row r="13" spans="1:8" x14ac:dyDescent="0.25">
      <c r="A13" s="104">
        <v>9</v>
      </c>
      <c r="B13" s="110" t="s">
        <v>24</v>
      </c>
      <c r="C13" s="106" t="s">
        <v>42</v>
      </c>
      <c r="D13" s="158">
        <v>0</v>
      </c>
      <c r="E13" s="159">
        <f t="shared" si="0"/>
        <v>0</v>
      </c>
      <c r="F13" s="109">
        <f t="shared" si="1"/>
        <v>0</v>
      </c>
    </row>
    <row r="14" spans="1:8" x14ac:dyDescent="0.25">
      <c r="A14" s="104">
        <v>10</v>
      </c>
      <c r="B14" s="110" t="s">
        <v>25</v>
      </c>
      <c r="C14" s="106" t="s">
        <v>43</v>
      </c>
      <c r="D14" s="158">
        <v>5</v>
      </c>
      <c r="E14" s="159">
        <f t="shared" si="0"/>
        <v>6.7567567567567571E-2</v>
      </c>
      <c r="F14" s="109">
        <f t="shared" si="1"/>
        <v>6462.4729729729734</v>
      </c>
    </row>
    <row r="15" spans="1:8" x14ac:dyDescent="0.25">
      <c r="A15" s="104">
        <v>11</v>
      </c>
      <c r="B15" s="110" t="s">
        <v>26</v>
      </c>
      <c r="C15" s="106" t="s">
        <v>44</v>
      </c>
      <c r="D15" s="158">
        <v>4</v>
      </c>
      <c r="E15" s="159">
        <f t="shared" si="0"/>
        <v>5.4054054054054057E-2</v>
      </c>
      <c r="F15" s="109">
        <f t="shared" si="1"/>
        <v>5169.9783783783787</v>
      </c>
    </row>
    <row r="16" spans="1:8" x14ac:dyDescent="0.25">
      <c r="A16" s="104">
        <v>12</v>
      </c>
      <c r="B16" s="110" t="s">
        <v>27</v>
      </c>
      <c r="C16" s="106" t="s">
        <v>45</v>
      </c>
      <c r="D16" s="158">
        <v>5</v>
      </c>
      <c r="E16" s="159">
        <f t="shared" si="0"/>
        <v>6.7567567567567571E-2</v>
      </c>
      <c r="F16" s="109">
        <f t="shared" si="1"/>
        <v>6462.4729729729734</v>
      </c>
    </row>
    <row r="17" spans="1:6" x14ac:dyDescent="0.25">
      <c r="A17" s="104">
        <v>13</v>
      </c>
      <c r="B17" s="110" t="s">
        <v>28</v>
      </c>
      <c r="C17" s="106" t="s">
        <v>46</v>
      </c>
      <c r="D17" s="158">
        <v>5</v>
      </c>
      <c r="E17" s="159">
        <f t="shared" si="0"/>
        <v>6.7567567567567571E-2</v>
      </c>
      <c r="F17" s="109">
        <f t="shared" si="1"/>
        <v>6462.4729729729734</v>
      </c>
    </row>
    <row r="18" spans="1:6" x14ac:dyDescent="0.25">
      <c r="A18" s="104">
        <v>14</v>
      </c>
      <c r="B18" s="110" t="s">
        <v>29</v>
      </c>
      <c r="C18" s="106" t="s">
        <v>47</v>
      </c>
      <c r="D18" s="158">
        <v>4</v>
      </c>
      <c r="E18" s="159">
        <f t="shared" si="0"/>
        <v>5.4054054054054057E-2</v>
      </c>
      <c r="F18" s="109">
        <f t="shared" si="1"/>
        <v>5169.9783783783787</v>
      </c>
    </row>
    <row r="19" spans="1:6" x14ac:dyDescent="0.25">
      <c r="A19" s="104">
        <v>15</v>
      </c>
      <c r="B19" s="110" t="s">
        <v>30</v>
      </c>
      <c r="C19" s="106" t="s">
        <v>48</v>
      </c>
      <c r="D19" s="158">
        <v>4</v>
      </c>
      <c r="E19" s="159">
        <f t="shared" si="0"/>
        <v>5.4054054054054057E-2</v>
      </c>
      <c r="F19" s="109">
        <f t="shared" si="1"/>
        <v>5169.9783783783787</v>
      </c>
    </row>
    <row r="20" spans="1:6" x14ac:dyDescent="0.25">
      <c r="A20" s="104">
        <v>16</v>
      </c>
      <c r="B20" s="110" t="s">
        <v>31</v>
      </c>
      <c r="C20" s="106" t="s">
        <v>49</v>
      </c>
      <c r="D20" s="158">
        <v>3</v>
      </c>
      <c r="E20" s="159">
        <f t="shared" si="0"/>
        <v>4.0540540540540543E-2</v>
      </c>
      <c r="F20" s="109">
        <f t="shared" si="1"/>
        <v>3877.483783783784</v>
      </c>
    </row>
    <row r="21" spans="1:6" x14ac:dyDescent="0.25">
      <c r="A21" s="104">
        <v>17</v>
      </c>
      <c r="B21" s="110" t="s">
        <v>32</v>
      </c>
      <c r="C21" s="106" t="s">
        <v>50</v>
      </c>
      <c r="D21" s="158">
        <v>0</v>
      </c>
      <c r="E21" s="159">
        <f t="shared" si="0"/>
        <v>0</v>
      </c>
      <c r="F21" s="109">
        <f t="shared" si="1"/>
        <v>0</v>
      </c>
    </row>
    <row r="22" spans="1:6" x14ac:dyDescent="0.25">
      <c r="A22" s="89"/>
      <c r="B22" s="89"/>
      <c r="C22" s="89"/>
      <c r="D22" s="107">
        <f>SUM(D5:D21)</f>
        <v>74</v>
      </c>
      <c r="E22" s="108">
        <f>SUM(E5:E21)</f>
        <v>0.99999999999999989</v>
      </c>
      <c r="F22" s="111">
        <f>SUM(F5:F21)</f>
        <v>95644.6</v>
      </c>
    </row>
    <row r="23" spans="1:6" x14ac:dyDescent="0.25">
      <c r="A23" s="89"/>
      <c r="B23" s="89"/>
      <c r="C23" s="89"/>
      <c r="D23" s="115"/>
      <c r="E23" s="116"/>
      <c r="F23" s="117"/>
    </row>
  </sheetData>
  <mergeCells count="1">
    <mergeCell ref="H1:H2"/>
  </mergeCells>
  <hyperlinks>
    <hyperlink ref="H1:H2" location="'ADAIN 2023'!A1" display="'ADAIN 2023'!A1" xr:uid="{19F7600C-8611-4B74-90EA-A66D2A2E506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B325-044A-429C-825E-D47B62C10D99}">
  <dimension ref="A1:H22"/>
  <sheetViews>
    <sheetView zoomScale="90" zoomScaleNormal="90" workbookViewId="0">
      <selection activeCell="E14" sqref="E14"/>
    </sheetView>
  </sheetViews>
  <sheetFormatPr baseColWidth="10" defaultRowHeight="15" x14ac:dyDescent="0.25"/>
  <cols>
    <col min="1" max="1" width="3.7109375" customWidth="1"/>
    <col min="2" max="2" width="26.85546875" bestFit="1" customWidth="1"/>
    <col min="3" max="3" width="13.85546875" bestFit="1" customWidth="1"/>
    <col min="7" max="7" width="2.28515625" customWidth="1"/>
  </cols>
  <sheetData>
    <row r="1" spans="1:8" x14ac:dyDescent="0.25">
      <c r="B1" s="4" t="s">
        <v>0</v>
      </c>
      <c r="C1" s="4" t="s">
        <v>51</v>
      </c>
      <c r="H1" s="180" t="s">
        <v>157</v>
      </c>
    </row>
    <row r="2" spans="1:8" x14ac:dyDescent="0.25">
      <c r="B2" s="1" t="s">
        <v>6</v>
      </c>
      <c r="C2" s="98">
        <f>+'ADAIN 2023'!D19</f>
        <v>95644.6</v>
      </c>
      <c r="H2" s="181"/>
    </row>
    <row r="3" spans="1:8" x14ac:dyDescent="0.25">
      <c r="C3" s="49">
        <v>1</v>
      </c>
      <c r="D3" s="49">
        <v>2</v>
      </c>
      <c r="E3" s="49">
        <v>3</v>
      </c>
      <c r="F3" s="49">
        <v>4</v>
      </c>
    </row>
    <row r="4" spans="1:8" ht="38.25" x14ac:dyDescent="0.25">
      <c r="A4" s="102" t="s">
        <v>33</v>
      </c>
      <c r="B4" s="102" t="s">
        <v>10</v>
      </c>
      <c r="C4" s="102" t="s">
        <v>11</v>
      </c>
      <c r="D4" s="103" t="s">
        <v>161</v>
      </c>
      <c r="E4" s="102" t="s">
        <v>1</v>
      </c>
      <c r="F4" s="102" t="s">
        <v>2</v>
      </c>
    </row>
    <row r="5" spans="1:8" x14ac:dyDescent="0.25">
      <c r="A5" s="104">
        <v>1</v>
      </c>
      <c r="B5" s="105" t="s">
        <v>16</v>
      </c>
      <c r="C5" s="106" t="s">
        <v>34</v>
      </c>
      <c r="D5" s="158">
        <v>5</v>
      </c>
      <c r="E5" s="159">
        <f>D5/$D$22</f>
        <v>8.0645161290322578E-2</v>
      </c>
      <c r="F5" s="109">
        <f>$C$2*E5</f>
        <v>7713.2741935483873</v>
      </c>
    </row>
    <row r="6" spans="1:8" x14ac:dyDescent="0.25">
      <c r="A6" s="104">
        <v>2</v>
      </c>
      <c r="B6" s="110" t="s">
        <v>17</v>
      </c>
      <c r="C6" s="106" t="s">
        <v>35</v>
      </c>
      <c r="D6" s="158">
        <v>3</v>
      </c>
      <c r="E6" s="159">
        <f t="shared" ref="E6:E21" si="0">D6/$D$22</f>
        <v>4.8387096774193547E-2</v>
      </c>
      <c r="F6" s="109">
        <f t="shared" ref="F6:F21" si="1">$C$2*E6</f>
        <v>4627.9645161290327</v>
      </c>
    </row>
    <row r="7" spans="1:8" x14ac:dyDescent="0.25">
      <c r="A7" s="104">
        <v>3</v>
      </c>
      <c r="B7" s="110" t="s">
        <v>18</v>
      </c>
      <c r="C7" s="106" t="s">
        <v>36</v>
      </c>
      <c r="D7" s="158">
        <v>5</v>
      </c>
      <c r="E7" s="159">
        <f t="shared" si="0"/>
        <v>8.0645161290322578E-2</v>
      </c>
      <c r="F7" s="109">
        <f t="shared" si="1"/>
        <v>7713.2741935483873</v>
      </c>
    </row>
    <row r="8" spans="1:8" x14ac:dyDescent="0.25">
      <c r="A8" s="104">
        <v>4</v>
      </c>
      <c r="B8" s="110" t="s">
        <v>19</v>
      </c>
      <c r="C8" s="106" t="s">
        <v>37</v>
      </c>
      <c r="D8" s="158">
        <v>5</v>
      </c>
      <c r="E8" s="159">
        <f t="shared" si="0"/>
        <v>8.0645161290322578E-2</v>
      </c>
      <c r="F8" s="109">
        <f t="shared" si="1"/>
        <v>7713.2741935483873</v>
      </c>
    </row>
    <row r="9" spans="1:8" x14ac:dyDescent="0.25">
      <c r="A9" s="104">
        <v>5</v>
      </c>
      <c r="B9" s="110" t="s">
        <v>20</v>
      </c>
      <c r="C9" s="106" t="s">
        <v>38</v>
      </c>
      <c r="D9" s="158">
        <v>5</v>
      </c>
      <c r="E9" s="159">
        <f t="shared" si="0"/>
        <v>8.0645161290322578E-2</v>
      </c>
      <c r="F9" s="109">
        <f t="shared" si="1"/>
        <v>7713.2741935483873</v>
      </c>
    </row>
    <row r="10" spans="1:8" x14ac:dyDescent="0.25">
      <c r="A10" s="104">
        <v>6</v>
      </c>
      <c r="B10" s="110" t="s">
        <v>21</v>
      </c>
      <c r="C10" s="106" t="s">
        <v>39</v>
      </c>
      <c r="D10" s="158">
        <v>5</v>
      </c>
      <c r="E10" s="159">
        <f t="shared" si="0"/>
        <v>8.0645161290322578E-2</v>
      </c>
      <c r="F10" s="109">
        <f t="shared" si="1"/>
        <v>7713.2741935483873</v>
      </c>
    </row>
    <row r="11" spans="1:8" x14ac:dyDescent="0.25">
      <c r="A11" s="104">
        <v>7</v>
      </c>
      <c r="B11" s="110" t="s">
        <v>22</v>
      </c>
      <c r="C11" s="106" t="s">
        <v>40</v>
      </c>
      <c r="D11" s="158">
        <v>4</v>
      </c>
      <c r="E11" s="159">
        <f t="shared" si="0"/>
        <v>6.4516129032258063E-2</v>
      </c>
      <c r="F11" s="109">
        <f t="shared" si="1"/>
        <v>6170.61935483871</v>
      </c>
    </row>
    <row r="12" spans="1:8" x14ac:dyDescent="0.25">
      <c r="A12" s="104">
        <v>8</v>
      </c>
      <c r="B12" s="110" t="s">
        <v>23</v>
      </c>
      <c r="C12" s="106" t="s">
        <v>41</v>
      </c>
      <c r="D12" s="158">
        <v>5</v>
      </c>
      <c r="E12" s="159">
        <f t="shared" si="0"/>
        <v>8.0645161290322578E-2</v>
      </c>
      <c r="F12" s="109">
        <f t="shared" si="1"/>
        <v>7713.2741935483873</v>
      </c>
    </row>
    <row r="13" spans="1:8" x14ac:dyDescent="0.25">
      <c r="A13" s="104">
        <v>9</v>
      </c>
      <c r="B13" s="110" t="s">
        <v>24</v>
      </c>
      <c r="C13" s="106" t="s">
        <v>42</v>
      </c>
      <c r="D13" s="158">
        <v>0</v>
      </c>
      <c r="E13" s="159">
        <f t="shared" si="0"/>
        <v>0</v>
      </c>
      <c r="F13" s="109">
        <f t="shared" si="1"/>
        <v>0</v>
      </c>
    </row>
    <row r="14" spans="1:8" x14ac:dyDescent="0.25">
      <c r="A14" s="104">
        <v>10</v>
      </c>
      <c r="B14" s="110" t="s">
        <v>25</v>
      </c>
      <c r="C14" s="106" t="s">
        <v>43</v>
      </c>
      <c r="D14" s="158">
        <v>4</v>
      </c>
      <c r="E14" s="159">
        <f t="shared" si="0"/>
        <v>6.4516129032258063E-2</v>
      </c>
      <c r="F14" s="109">
        <f t="shared" si="1"/>
        <v>6170.61935483871</v>
      </c>
    </row>
    <row r="15" spans="1:8" x14ac:dyDescent="0.25">
      <c r="A15" s="104">
        <v>11</v>
      </c>
      <c r="B15" s="110" t="s">
        <v>26</v>
      </c>
      <c r="C15" s="106" t="s">
        <v>44</v>
      </c>
      <c r="D15" s="158">
        <v>4</v>
      </c>
      <c r="E15" s="159">
        <f t="shared" si="0"/>
        <v>6.4516129032258063E-2</v>
      </c>
      <c r="F15" s="109">
        <f t="shared" si="1"/>
        <v>6170.61935483871</v>
      </c>
    </row>
    <row r="16" spans="1:8" x14ac:dyDescent="0.25">
      <c r="A16" s="104">
        <v>12</v>
      </c>
      <c r="B16" s="110" t="s">
        <v>27</v>
      </c>
      <c r="C16" s="106" t="s">
        <v>45</v>
      </c>
      <c r="D16" s="158">
        <v>4</v>
      </c>
      <c r="E16" s="159">
        <f t="shared" si="0"/>
        <v>6.4516129032258063E-2</v>
      </c>
      <c r="F16" s="109">
        <f t="shared" si="1"/>
        <v>6170.61935483871</v>
      </c>
    </row>
    <row r="17" spans="1:6" x14ac:dyDescent="0.25">
      <c r="A17" s="104">
        <v>13</v>
      </c>
      <c r="B17" s="110" t="s">
        <v>28</v>
      </c>
      <c r="C17" s="106" t="s">
        <v>46</v>
      </c>
      <c r="D17" s="158">
        <v>3</v>
      </c>
      <c r="E17" s="159">
        <f t="shared" si="0"/>
        <v>4.8387096774193547E-2</v>
      </c>
      <c r="F17" s="109">
        <f t="shared" si="1"/>
        <v>4627.9645161290327</v>
      </c>
    </row>
    <row r="18" spans="1:6" x14ac:dyDescent="0.25">
      <c r="A18" s="104">
        <v>14</v>
      </c>
      <c r="B18" s="110" t="s">
        <v>29</v>
      </c>
      <c r="C18" s="106" t="s">
        <v>47</v>
      </c>
      <c r="D18" s="158">
        <v>4</v>
      </c>
      <c r="E18" s="159">
        <f t="shared" si="0"/>
        <v>6.4516129032258063E-2</v>
      </c>
      <c r="F18" s="109">
        <f t="shared" si="1"/>
        <v>6170.61935483871</v>
      </c>
    </row>
    <row r="19" spans="1:6" x14ac:dyDescent="0.25">
      <c r="A19" s="104">
        <v>15</v>
      </c>
      <c r="B19" s="110" t="s">
        <v>30</v>
      </c>
      <c r="C19" s="106" t="s">
        <v>48</v>
      </c>
      <c r="D19" s="158">
        <v>3</v>
      </c>
      <c r="E19" s="159">
        <f t="shared" si="0"/>
        <v>4.8387096774193547E-2</v>
      </c>
      <c r="F19" s="109">
        <f t="shared" si="1"/>
        <v>4627.9645161290327</v>
      </c>
    </row>
    <row r="20" spans="1:6" x14ac:dyDescent="0.25">
      <c r="A20" s="104">
        <v>16</v>
      </c>
      <c r="B20" s="110" t="s">
        <v>31</v>
      </c>
      <c r="C20" s="106" t="s">
        <v>49</v>
      </c>
      <c r="D20" s="158">
        <v>3</v>
      </c>
      <c r="E20" s="159">
        <f t="shared" si="0"/>
        <v>4.8387096774193547E-2</v>
      </c>
      <c r="F20" s="109">
        <f t="shared" si="1"/>
        <v>4627.9645161290327</v>
      </c>
    </row>
    <row r="21" spans="1:6" x14ac:dyDescent="0.25">
      <c r="A21" s="104">
        <v>17</v>
      </c>
      <c r="B21" s="110" t="s">
        <v>32</v>
      </c>
      <c r="C21" s="106" t="s">
        <v>50</v>
      </c>
      <c r="D21" s="158">
        <v>0</v>
      </c>
      <c r="E21" s="159">
        <f t="shared" si="0"/>
        <v>0</v>
      </c>
      <c r="F21" s="109">
        <f t="shared" si="1"/>
        <v>0</v>
      </c>
    </row>
    <row r="22" spans="1:6" x14ac:dyDescent="0.25">
      <c r="A22" s="89"/>
      <c r="B22" s="89"/>
      <c r="C22" s="89"/>
      <c r="D22" s="158">
        <f>SUM(D5:D21)</f>
        <v>62</v>
      </c>
      <c r="E22" s="159">
        <f>SUM(E5:E21)</f>
        <v>0.99999999999999978</v>
      </c>
      <c r="F22" s="111">
        <f>SUM(F5:F21)</f>
        <v>95644.60000000002</v>
      </c>
    </row>
  </sheetData>
  <mergeCells count="1">
    <mergeCell ref="H1:H2"/>
  </mergeCells>
  <hyperlinks>
    <hyperlink ref="H1:H2" location="'ADAIN 2023'!A1" display="'ADAIN 2023'!A1" xr:uid="{CD86877F-9032-46D7-8E40-6349800788C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43AC-D658-4234-A4DE-C5DE3E0CFC4B}">
  <dimension ref="A1:I22"/>
  <sheetViews>
    <sheetView zoomScale="90" zoomScaleNormal="90" workbookViewId="0">
      <selection activeCell="I1" sqref="I1:I2"/>
    </sheetView>
  </sheetViews>
  <sheetFormatPr baseColWidth="10" defaultRowHeight="15" x14ac:dyDescent="0.25"/>
  <cols>
    <col min="1" max="1" width="5.5703125" customWidth="1"/>
    <col min="2" max="2" width="26.85546875" bestFit="1" customWidth="1"/>
    <col min="3" max="3" width="13.85546875" bestFit="1" customWidth="1"/>
    <col min="4" max="4" width="15.5703125" bestFit="1" customWidth="1"/>
    <col min="5" max="5" width="11.28515625" customWidth="1"/>
    <col min="7" max="7" width="12.7109375" bestFit="1" customWidth="1"/>
    <col min="8" max="8" width="2.28515625" customWidth="1"/>
  </cols>
  <sheetData>
    <row r="1" spans="1:9" x14ac:dyDescent="0.25">
      <c r="B1" s="4" t="s">
        <v>0</v>
      </c>
      <c r="C1" s="4" t="s">
        <v>51</v>
      </c>
      <c r="D1" s="7"/>
      <c r="E1" s="7"/>
      <c r="I1" s="180" t="s">
        <v>157</v>
      </c>
    </row>
    <row r="2" spans="1:9" x14ac:dyDescent="0.25">
      <c r="B2" s="1" t="s">
        <v>8</v>
      </c>
      <c r="C2" s="98">
        <f>+'ADAIN 2023'!D20</f>
        <v>1147735.2</v>
      </c>
      <c r="D2" s="6"/>
      <c r="E2" s="6"/>
      <c r="I2" s="181"/>
    </row>
    <row r="3" spans="1:9" x14ac:dyDescent="0.25">
      <c r="C3" s="49">
        <v>1</v>
      </c>
      <c r="D3" s="49">
        <v>2</v>
      </c>
      <c r="E3" s="49">
        <v>3</v>
      </c>
      <c r="F3" s="49">
        <v>4</v>
      </c>
      <c r="G3" s="49">
        <v>5</v>
      </c>
    </row>
    <row r="4" spans="1:9" ht="25.5" x14ac:dyDescent="0.25">
      <c r="A4" s="4" t="s">
        <v>33</v>
      </c>
      <c r="B4" s="4" t="s">
        <v>10</v>
      </c>
      <c r="C4" s="4" t="s">
        <v>11</v>
      </c>
      <c r="D4" s="4" t="s">
        <v>53</v>
      </c>
      <c r="E4" s="4" t="s">
        <v>54</v>
      </c>
      <c r="F4" s="5" t="s">
        <v>69</v>
      </c>
      <c r="G4" s="4" t="s">
        <v>2</v>
      </c>
    </row>
    <row r="5" spans="1:9" x14ac:dyDescent="0.25">
      <c r="A5" s="104">
        <v>1</v>
      </c>
      <c r="B5" s="105" t="s">
        <v>16</v>
      </c>
      <c r="C5" s="104" t="s">
        <v>34</v>
      </c>
      <c r="D5" s="104" t="s">
        <v>55</v>
      </c>
      <c r="E5" s="160">
        <v>7</v>
      </c>
      <c r="F5" s="108">
        <v>0.12705438395909599</v>
      </c>
      <c r="G5" s="109">
        <f>$C$2*F5</f>
        <v>145824.78878416982</v>
      </c>
    </row>
    <row r="6" spans="1:9" x14ac:dyDescent="0.25">
      <c r="A6" s="104">
        <v>2</v>
      </c>
      <c r="B6" s="110" t="s">
        <v>17</v>
      </c>
      <c r="C6" s="104" t="s">
        <v>35</v>
      </c>
      <c r="D6" s="104" t="s">
        <v>56</v>
      </c>
      <c r="E6" s="160">
        <v>1</v>
      </c>
      <c r="F6" s="108">
        <v>8.3012333865159771E-2</v>
      </c>
      <c r="G6" s="109">
        <f t="shared" ref="G6:G21" si="0">$C$2*F6</f>
        <v>95276.177611195919</v>
      </c>
    </row>
    <row r="7" spans="1:9" x14ac:dyDescent="0.25">
      <c r="A7" s="104">
        <v>3</v>
      </c>
      <c r="B7" s="110" t="s">
        <v>18</v>
      </c>
      <c r="C7" s="104" t="s">
        <v>36</v>
      </c>
      <c r="D7" s="104" t="s">
        <v>57</v>
      </c>
      <c r="E7" s="160">
        <v>9</v>
      </c>
      <c r="F7" s="108">
        <v>0.10177118787112895</v>
      </c>
      <c r="G7" s="109">
        <f t="shared" si="0"/>
        <v>116806.37466550776</v>
      </c>
    </row>
    <row r="8" spans="1:9" x14ac:dyDescent="0.25">
      <c r="A8" s="104">
        <v>4</v>
      </c>
      <c r="B8" s="110" t="s">
        <v>19</v>
      </c>
      <c r="C8" s="104" t="s">
        <v>37</v>
      </c>
      <c r="D8" s="104" t="s">
        <v>58</v>
      </c>
      <c r="E8" s="160">
        <v>8</v>
      </c>
      <c r="F8" s="108">
        <v>8.4315775811871954E-2</v>
      </c>
      <c r="G8" s="109">
        <f t="shared" si="0"/>
        <v>96772.183814594013</v>
      </c>
    </row>
    <row r="9" spans="1:9" x14ac:dyDescent="0.25">
      <c r="A9" s="104">
        <v>5</v>
      </c>
      <c r="B9" s="110" t="s">
        <v>20</v>
      </c>
      <c r="C9" s="104" t="s">
        <v>38</v>
      </c>
      <c r="D9" s="104" t="s">
        <v>59</v>
      </c>
      <c r="E9" s="160">
        <v>13</v>
      </c>
      <c r="F9" s="108">
        <v>1.0150032031534107E-2</v>
      </c>
      <c r="G9" s="109">
        <f t="shared" si="0"/>
        <v>11649.549043719204</v>
      </c>
    </row>
    <row r="10" spans="1:9" x14ac:dyDescent="0.25">
      <c r="A10" s="104">
        <v>6</v>
      </c>
      <c r="B10" s="110" t="s">
        <v>21</v>
      </c>
      <c r="C10" s="104" t="s">
        <v>39</v>
      </c>
      <c r="D10" s="104" t="s">
        <v>60</v>
      </c>
      <c r="E10" s="160">
        <v>2</v>
      </c>
      <c r="F10" s="108">
        <v>0.12961934246438689</v>
      </c>
      <c r="G10" s="109">
        <f t="shared" si="0"/>
        <v>148768.68194723158</v>
      </c>
    </row>
    <row r="11" spans="1:9" x14ac:dyDescent="0.25">
      <c r="A11" s="104">
        <v>7</v>
      </c>
      <c r="B11" s="110" t="s">
        <v>22</v>
      </c>
      <c r="C11" s="104" t="s">
        <v>40</v>
      </c>
      <c r="D11" s="104" t="s">
        <v>61</v>
      </c>
      <c r="E11" s="160">
        <v>4</v>
      </c>
      <c r="F11" s="108">
        <v>7.8179154116398558E-2</v>
      </c>
      <c r="G11" s="109">
        <f t="shared" si="0"/>
        <v>89728.967085615513</v>
      </c>
    </row>
    <row r="12" spans="1:9" x14ac:dyDescent="0.25">
      <c r="A12" s="104">
        <v>8</v>
      </c>
      <c r="B12" s="110" t="s">
        <v>23</v>
      </c>
      <c r="C12" s="104" t="s">
        <v>41</v>
      </c>
      <c r="D12" s="104" t="s">
        <v>62</v>
      </c>
      <c r="E12" s="160">
        <v>5</v>
      </c>
      <c r="F12" s="108">
        <v>1.5273888600320388E-2</v>
      </c>
      <c r="G12" s="109">
        <f t="shared" si="0"/>
        <v>17530.379587466439</v>
      </c>
    </row>
    <row r="13" spans="1:9" x14ac:dyDescent="0.25">
      <c r="A13" s="104">
        <v>9</v>
      </c>
      <c r="B13" s="110" t="s">
        <v>24</v>
      </c>
      <c r="C13" s="104" t="s">
        <v>42</v>
      </c>
      <c r="D13" s="104" t="s">
        <v>63</v>
      </c>
      <c r="E13" s="160">
        <v>6</v>
      </c>
      <c r="F13" s="108">
        <v>9.5145639905536095E-2</v>
      </c>
      <c r="G13" s="109">
        <f t="shared" si="0"/>
        <v>109202.00004610844</v>
      </c>
    </row>
    <row r="14" spans="1:9" x14ac:dyDescent="0.25">
      <c r="A14" s="104">
        <v>10</v>
      </c>
      <c r="B14" s="110" t="s">
        <v>25</v>
      </c>
      <c r="C14" s="104" t="s">
        <v>43</v>
      </c>
      <c r="D14" s="104" t="s">
        <v>64</v>
      </c>
      <c r="E14" s="160">
        <v>10</v>
      </c>
      <c r="F14" s="108">
        <v>5.6254656056483159E-2</v>
      </c>
      <c r="G14" s="109">
        <f t="shared" si="0"/>
        <v>64565.448919918905</v>
      </c>
    </row>
    <row r="15" spans="1:9" x14ac:dyDescent="0.25">
      <c r="A15" s="104">
        <v>11</v>
      </c>
      <c r="B15" s="110" t="s">
        <v>26</v>
      </c>
      <c r="C15" s="104" t="s">
        <v>44</v>
      </c>
      <c r="D15" s="104" t="s">
        <v>65</v>
      </c>
      <c r="E15" s="160">
        <v>3</v>
      </c>
      <c r="F15" s="108">
        <v>4.4664232175000283E-2</v>
      </c>
      <c r="G15" s="109">
        <f t="shared" si="0"/>
        <v>51262.711448220383</v>
      </c>
    </row>
    <row r="16" spans="1:9" x14ac:dyDescent="0.25">
      <c r="A16" s="104">
        <v>12</v>
      </c>
      <c r="B16" s="110" t="s">
        <v>27</v>
      </c>
      <c r="C16" s="104" t="s">
        <v>45</v>
      </c>
      <c r="D16" s="104" t="s">
        <v>66</v>
      </c>
      <c r="E16" s="160">
        <v>15</v>
      </c>
      <c r="F16" s="108">
        <v>2.6405680694368362E-2</v>
      </c>
      <c r="G16" s="109">
        <f t="shared" si="0"/>
        <v>30306.72921288701</v>
      </c>
    </row>
    <row r="17" spans="1:7" x14ac:dyDescent="0.25">
      <c r="A17" s="104">
        <v>13</v>
      </c>
      <c r="B17" s="110" t="s">
        <v>28</v>
      </c>
      <c r="C17" s="104" t="s">
        <v>46</v>
      </c>
      <c r="D17" s="104" t="s">
        <v>62</v>
      </c>
      <c r="E17" s="160">
        <v>5</v>
      </c>
      <c r="F17" s="108">
        <v>1.5273888600320388E-2</v>
      </c>
      <c r="G17" s="109">
        <f t="shared" si="0"/>
        <v>17530.379587466439</v>
      </c>
    </row>
    <row r="18" spans="1:7" x14ac:dyDescent="0.25">
      <c r="A18" s="104">
        <v>14</v>
      </c>
      <c r="B18" s="110" t="s">
        <v>29</v>
      </c>
      <c r="C18" s="104" t="s">
        <v>47</v>
      </c>
      <c r="D18" s="104" t="s">
        <v>67</v>
      </c>
      <c r="E18" s="160">
        <v>12</v>
      </c>
      <c r="F18" s="108">
        <v>6.1817670917912577E-2</v>
      </c>
      <c r="G18" s="109">
        <f t="shared" si="0"/>
        <v>70950.316894504576</v>
      </c>
    </row>
    <row r="19" spans="1:7" x14ac:dyDescent="0.25">
      <c r="A19" s="104">
        <v>15</v>
      </c>
      <c r="B19" s="110" t="s">
        <v>30</v>
      </c>
      <c r="C19" s="104" t="s">
        <v>48</v>
      </c>
      <c r="D19" s="104" t="s">
        <v>59</v>
      </c>
      <c r="E19" s="160">
        <v>13</v>
      </c>
      <c r="F19" s="108">
        <v>1.0150032031534107E-2</v>
      </c>
      <c r="G19" s="109">
        <f t="shared" si="0"/>
        <v>11649.549043719204</v>
      </c>
    </row>
    <row r="20" spans="1:7" x14ac:dyDescent="0.25">
      <c r="A20" s="104">
        <v>16</v>
      </c>
      <c r="B20" s="110" t="s">
        <v>31</v>
      </c>
      <c r="C20" s="104" t="s">
        <v>49</v>
      </c>
      <c r="D20" s="104" t="s">
        <v>59</v>
      </c>
      <c r="E20" s="160">
        <v>13</v>
      </c>
      <c r="F20" s="108">
        <v>1.0150032031534107E-2</v>
      </c>
      <c r="G20" s="109">
        <f t="shared" si="0"/>
        <v>11649.549043719204</v>
      </c>
    </row>
    <row r="21" spans="1:7" x14ac:dyDescent="0.25">
      <c r="A21" s="104">
        <v>17</v>
      </c>
      <c r="B21" s="110" t="s">
        <v>32</v>
      </c>
      <c r="C21" s="104" t="s">
        <v>50</v>
      </c>
      <c r="D21" s="104" t="s">
        <v>68</v>
      </c>
      <c r="E21" s="160">
        <v>11</v>
      </c>
      <c r="F21" s="108">
        <v>5.0762068867414363E-2</v>
      </c>
      <c r="G21" s="109">
        <f t="shared" si="0"/>
        <v>58261.413263955597</v>
      </c>
    </row>
    <row r="22" spans="1:7" x14ac:dyDescent="0.25">
      <c r="A22" s="89"/>
      <c r="B22" s="89"/>
      <c r="C22" s="89"/>
      <c r="D22" s="89"/>
      <c r="E22" s="89"/>
      <c r="F22" s="161">
        <f>SUM(F5:F21)</f>
        <v>0.99999999999999989</v>
      </c>
      <c r="G22" s="162">
        <f>SUM(G5:G21)</f>
        <v>1147735.2</v>
      </c>
    </row>
  </sheetData>
  <mergeCells count="1">
    <mergeCell ref="I1:I2"/>
  </mergeCells>
  <hyperlinks>
    <hyperlink ref="I1:I2" location="'ADAIN 2023'!A1" display="'ADAIN 2023'!A1" xr:uid="{712481F7-FEA8-4015-A204-1E227D190E2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C740-8C35-4654-A8C7-410102D61DEC}">
  <dimension ref="A1:S25"/>
  <sheetViews>
    <sheetView zoomScale="80" zoomScaleNormal="80" workbookViewId="0">
      <selection activeCell="N3" sqref="N3"/>
    </sheetView>
  </sheetViews>
  <sheetFormatPr baseColWidth="10" defaultRowHeight="15" x14ac:dyDescent="0.25"/>
  <cols>
    <col min="1" max="1" width="14.85546875" customWidth="1"/>
    <col min="4" max="4" width="17.42578125" bestFit="1" customWidth="1"/>
    <col min="5" max="5" width="14.42578125" customWidth="1"/>
    <col min="7" max="7" width="14.140625" customWidth="1"/>
    <col min="9" max="9" width="15.5703125" customWidth="1"/>
    <col min="11" max="11" width="16.140625" customWidth="1"/>
    <col min="13" max="13" width="15.140625" customWidth="1"/>
  </cols>
  <sheetData>
    <row r="1" spans="1:19" x14ac:dyDescent="0.25">
      <c r="B1" s="49">
        <v>1</v>
      </c>
      <c r="C1" s="49">
        <v>2</v>
      </c>
      <c r="D1" s="49">
        <v>3</v>
      </c>
      <c r="E1" s="49">
        <v>4</v>
      </c>
      <c r="F1" s="49">
        <v>5</v>
      </c>
      <c r="G1" s="49">
        <v>6</v>
      </c>
      <c r="H1" s="49">
        <v>7</v>
      </c>
      <c r="I1" s="49">
        <v>8</v>
      </c>
      <c r="J1" s="49">
        <v>9</v>
      </c>
      <c r="K1" s="49">
        <v>10</v>
      </c>
      <c r="L1" s="49">
        <v>11</v>
      </c>
      <c r="M1" s="49">
        <v>12</v>
      </c>
      <c r="N1" s="49">
        <v>13</v>
      </c>
      <c r="O1" s="49">
        <v>14</v>
      </c>
      <c r="P1" s="49">
        <v>15</v>
      </c>
      <c r="Q1" s="49">
        <v>16</v>
      </c>
      <c r="R1" s="49">
        <v>17</v>
      </c>
      <c r="S1" s="49">
        <v>18</v>
      </c>
    </row>
    <row r="2" spans="1:19" x14ac:dyDescent="0.25">
      <c r="B2" s="49"/>
      <c r="C2" s="49"/>
      <c r="D2" s="49"/>
      <c r="E2" s="49"/>
      <c r="F2" s="49"/>
      <c r="G2" s="49"/>
      <c r="H2" s="49"/>
      <c r="I2" s="49"/>
      <c r="J2" s="49"/>
      <c r="K2" s="49"/>
      <c r="L2" s="49"/>
      <c r="M2" s="49"/>
      <c r="N2" s="49"/>
      <c r="O2" s="49"/>
      <c r="P2" s="49"/>
      <c r="Q2" s="49"/>
      <c r="R2" s="49"/>
      <c r="S2" s="49"/>
    </row>
    <row r="3" spans="1:19" s="89" customFormat="1" ht="123.75" customHeight="1" x14ac:dyDescent="0.25">
      <c r="A3" s="163"/>
      <c r="B3" s="9"/>
      <c r="C3" s="9"/>
      <c r="D3" s="183" t="s">
        <v>195</v>
      </c>
      <c r="E3" s="184"/>
      <c r="F3" s="183" t="s">
        <v>196</v>
      </c>
      <c r="G3" s="184"/>
      <c r="H3" s="183" t="s">
        <v>197</v>
      </c>
      <c r="I3" s="184"/>
      <c r="J3" s="183" t="s">
        <v>203</v>
      </c>
      <c r="K3" s="184"/>
      <c r="L3" s="10"/>
      <c r="M3" s="10"/>
      <c r="N3" s="163"/>
      <c r="O3" s="163"/>
      <c r="P3" s="163"/>
      <c r="Q3" s="163"/>
      <c r="R3" s="163"/>
      <c r="S3" s="163"/>
    </row>
    <row r="4" spans="1:19" s="89" customFormat="1" x14ac:dyDescent="0.25">
      <c r="A4" s="163"/>
      <c r="B4" s="163"/>
      <c r="C4" s="163"/>
      <c r="D4" s="185" t="s">
        <v>70</v>
      </c>
      <c r="E4" s="186"/>
      <c r="F4" s="185" t="s">
        <v>70</v>
      </c>
      <c r="G4" s="186"/>
      <c r="H4" s="185" t="s">
        <v>70</v>
      </c>
      <c r="I4" s="186"/>
      <c r="J4" s="185" t="s">
        <v>70</v>
      </c>
      <c r="K4" s="186"/>
      <c r="L4" s="182" t="s">
        <v>131</v>
      </c>
      <c r="M4" s="182"/>
      <c r="N4" s="163"/>
      <c r="O4" s="163"/>
      <c r="P4" s="163"/>
      <c r="Q4" s="163"/>
      <c r="R4" s="163"/>
      <c r="S4" s="163"/>
    </row>
    <row r="5" spans="1:19" s="89" customFormat="1" ht="63.75" x14ac:dyDescent="0.25">
      <c r="A5" s="164" t="s">
        <v>71</v>
      </c>
      <c r="B5" s="165" t="s">
        <v>54</v>
      </c>
      <c r="C5" s="165" t="s">
        <v>72</v>
      </c>
      <c r="D5" s="165" t="s">
        <v>73</v>
      </c>
      <c r="E5" s="165" t="s">
        <v>76</v>
      </c>
      <c r="F5" s="165" t="s">
        <v>73</v>
      </c>
      <c r="G5" s="165" t="s">
        <v>75</v>
      </c>
      <c r="H5" s="165" t="s">
        <v>73</v>
      </c>
      <c r="I5" s="165" t="s">
        <v>74</v>
      </c>
      <c r="J5" s="165" t="s">
        <v>73</v>
      </c>
      <c r="K5" s="165" t="s">
        <v>130</v>
      </c>
      <c r="L5" s="165" t="s">
        <v>73</v>
      </c>
      <c r="M5" s="165" t="s">
        <v>76</v>
      </c>
      <c r="N5" s="165" t="s">
        <v>77</v>
      </c>
      <c r="O5" s="165" t="s">
        <v>78</v>
      </c>
      <c r="P5" s="165" t="s">
        <v>79</v>
      </c>
      <c r="Q5" s="165" t="s">
        <v>80</v>
      </c>
      <c r="R5" s="165" t="s">
        <v>81</v>
      </c>
      <c r="S5" s="165" t="s">
        <v>82</v>
      </c>
    </row>
    <row r="6" spans="1:19" s="89" customFormat="1" x14ac:dyDescent="0.25">
      <c r="A6" s="166" t="s">
        <v>66</v>
      </c>
      <c r="B6" s="167">
        <v>15</v>
      </c>
      <c r="C6" s="167" t="s">
        <v>83</v>
      </c>
      <c r="D6" s="168">
        <v>8</v>
      </c>
      <c r="E6" s="168">
        <v>39159325</v>
      </c>
      <c r="F6" s="168">
        <v>22</v>
      </c>
      <c r="G6" s="168">
        <v>108875103</v>
      </c>
      <c r="H6" s="168">
        <v>11</v>
      </c>
      <c r="I6" s="168">
        <v>350319025</v>
      </c>
      <c r="J6" s="168">
        <v>6</v>
      </c>
      <c r="K6" s="168">
        <v>65694882</v>
      </c>
      <c r="L6" s="168">
        <f t="shared" ref="L6:L21" si="0">D6+F6+H6+J6</f>
        <v>47</v>
      </c>
      <c r="M6" s="168">
        <f t="shared" ref="M6:M21" si="1">E6+G6+I6+K6</f>
        <v>564048335</v>
      </c>
      <c r="N6" s="168">
        <f>IFERROR(VLOOKUP(B6,Población!$A$7:$B$22,2,0),0)</f>
        <v>226068</v>
      </c>
      <c r="O6" s="166">
        <f t="shared" ref="O6:O21" si="2">IF(C6="SÍ",(M6/N6),0)</f>
        <v>2495.0383734097704</v>
      </c>
      <c r="P6" s="169">
        <f t="shared" ref="P6:P21" si="3">IF(O6&gt;0,$O$24/O6,0)</f>
        <v>0.20371713196757932</v>
      </c>
      <c r="Q6" s="169">
        <f t="shared" ref="Q6:Q21" si="4">P6/$P$22</f>
        <v>2.6405680694368362E-2</v>
      </c>
      <c r="R6" s="167">
        <v>1</v>
      </c>
      <c r="S6" s="169">
        <f>IF(Q6&gt;0,(Q6/R6),0)</f>
        <v>2.6405680694368362E-2</v>
      </c>
    </row>
    <row r="7" spans="1:19" s="89" customFormat="1" x14ac:dyDescent="0.25">
      <c r="A7" s="166" t="s">
        <v>56</v>
      </c>
      <c r="B7" s="167">
        <v>1</v>
      </c>
      <c r="C7" s="167" t="s">
        <v>83</v>
      </c>
      <c r="D7" s="168">
        <v>6</v>
      </c>
      <c r="E7" s="168">
        <v>32867429</v>
      </c>
      <c r="F7" s="168">
        <v>6</v>
      </c>
      <c r="G7" s="168">
        <v>142211553</v>
      </c>
      <c r="H7" s="168">
        <v>2</v>
      </c>
      <c r="I7" s="168">
        <v>76015658</v>
      </c>
      <c r="J7" s="168">
        <v>1</v>
      </c>
      <c r="K7" s="168">
        <v>11254500</v>
      </c>
      <c r="L7" s="168">
        <f t="shared" si="0"/>
        <v>15</v>
      </c>
      <c r="M7" s="168">
        <f t="shared" si="1"/>
        <v>262349140</v>
      </c>
      <c r="N7" s="168">
        <f>IFERROR(VLOOKUP(B7,Población!$A$7:$B$22,2,0),0)</f>
        <v>330558</v>
      </c>
      <c r="O7" s="166">
        <f t="shared" si="2"/>
        <v>793.65539481724841</v>
      </c>
      <c r="P7" s="169">
        <f t="shared" si="3"/>
        <v>0.64043168470760858</v>
      </c>
      <c r="Q7" s="169">
        <f t="shared" si="4"/>
        <v>8.3012333865159771E-2</v>
      </c>
      <c r="R7" s="167">
        <v>1</v>
      </c>
      <c r="S7" s="169">
        <f t="shared" ref="S7:S21" si="5">IF(Q7&gt;0,(Q7/R7),0)</f>
        <v>8.3012333865159771E-2</v>
      </c>
    </row>
    <row r="8" spans="1:19" s="89" customFormat="1" x14ac:dyDescent="0.25">
      <c r="A8" s="166" t="s">
        <v>60</v>
      </c>
      <c r="B8" s="167">
        <v>2</v>
      </c>
      <c r="C8" s="167" t="s">
        <v>83</v>
      </c>
      <c r="D8" s="168">
        <v>7</v>
      </c>
      <c r="E8" s="168">
        <v>32921539</v>
      </c>
      <c r="F8" s="168">
        <v>6</v>
      </c>
      <c r="G8" s="168">
        <v>93922342</v>
      </c>
      <c r="H8" s="168">
        <v>4</v>
      </c>
      <c r="I8" s="168">
        <v>91799414</v>
      </c>
      <c r="J8" s="168">
        <v>4</v>
      </c>
      <c r="K8" s="168">
        <v>90155339</v>
      </c>
      <c r="L8" s="168">
        <f t="shared" si="0"/>
        <v>21</v>
      </c>
      <c r="M8" s="168">
        <f t="shared" si="1"/>
        <v>308798634</v>
      </c>
      <c r="N8" s="168">
        <f>IFERROR(VLOOKUP(B8,Población!$A$7:$B$22,2,0),0)</f>
        <v>607534</v>
      </c>
      <c r="O8" s="166">
        <f t="shared" si="2"/>
        <v>508.28206158009266</v>
      </c>
      <c r="P8" s="169">
        <f t="shared" si="3"/>
        <v>1</v>
      </c>
      <c r="Q8" s="169">
        <f t="shared" si="4"/>
        <v>0.12961934246438689</v>
      </c>
      <c r="R8" s="167">
        <v>1</v>
      </c>
      <c r="S8" s="169">
        <f t="shared" si="5"/>
        <v>0.12961934246438689</v>
      </c>
    </row>
    <row r="9" spans="1:19" s="89" customFormat="1" x14ac:dyDescent="0.25">
      <c r="A9" s="166" t="s">
        <v>65</v>
      </c>
      <c r="B9" s="167">
        <v>3</v>
      </c>
      <c r="C9" s="167" t="s">
        <v>83</v>
      </c>
      <c r="D9" s="168">
        <v>6</v>
      </c>
      <c r="E9" s="168">
        <v>189237075</v>
      </c>
      <c r="F9" s="168">
        <v>4</v>
      </c>
      <c r="G9" s="168">
        <v>35252885</v>
      </c>
      <c r="H9" s="168">
        <v>5</v>
      </c>
      <c r="I9" s="168">
        <v>141529890</v>
      </c>
      <c r="J9" s="168">
        <v>3</v>
      </c>
      <c r="K9" s="168">
        <v>56100017</v>
      </c>
      <c r="L9" s="168">
        <f t="shared" si="0"/>
        <v>18</v>
      </c>
      <c r="M9" s="168">
        <f t="shared" si="1"/>
        <v>422119867</v>
      </c>
      <c r="N9" s="168">
        <f>IFERROR(VLOOKUP(B9,Población!$A$7:$B$22,2,0),0)</f>
        <v>286168</v>
      </c>
      <c r="O9" s="166">
        <f t="shared" si="2"/>
        <v>1475.0771120460709</v>
      </c>
      <c r="P9" s="169">
        <f t="shared" si="3"/>
        <v>0.34457999343170442</v>
      </c>
      <c r="Q9" s="169">
        <f t="shared" si="4"/>
        <v>4.4664232175000283E-2</v>
      </c>
      <c r="R9" s="167">
        <v>1</v>
      </c>
      <c r="S9" s="169">
        <f t="shared" si="5"/>
        <v>4.4664232175000283E-2</v>
      </c>
    </row>
    <row r="10" spans="1:19" s="89" customFormat="1" x14ac:dyDescent="0.25">
      <c r="A10" s="166" t="s">
        <v>61</v>
      </c>
      <c r="B10" s="167">
        <v>4</v>
      </c>
      <c r="C10" s="167" t="s">
        <v>83</v>
      </c>
      <c r="D10" s="168">
        <v>20</v>
      </c>
      <c r="E10" s="168">
        <v>165568230</v>
      </c>
      <c r="F10" s="168">
        <v>24</v>
      </c>
      <c r="G10" s="168">
        <v>217988502</v>
      </c>
      <c r="H10" s="168">
        <v>4</v>
      </c>
      <c r="I10" s="168">
        <v>150211586</v>
      </c>
      <c r="J10" s="168">
        <v>8</v>
      </c>
      <c r="K10" s="168">
        <v>104665039</v>
      </c>
      <c r="L10" s="168">
        <f t="shared" si="0"/>
        <v>56</v>
      </c>
      <c r="M10" s="168">
        <f t="shared" si="1"/>
        <v>638433357</v>
      </c>
      <c r="N10" s="168">
        <f>IFERROR(VLOOKUP(B10,Población!$A$7:$B$22,2,0),0)</f>
        <v>757586</v>
      </c>
      <c r="O10" s="166">
        <f t="shared" si="2"/>
        <v>842.72063765697885</v>
      </c>
      <c r="P10" s="169">
        <f t="shared" si="3"/>
        <v>0.60314419615173098</v>
      </c>
      <c r="Q10" s="169">
        <f t="shared" si="4"/>
        <v>7.8179154116398558E-2</v>
      </c>
      <c r="R10" s="167">
        <v>1</v>
      </c>
      <c r="S10" s="169">
        <f t="shared" si="5"/>
        <v>7.8179154116398558E-2</v>
      </c>
    </row>
    <row r="11" spans="1:19" s="89" customFormat="1" x14ac:dyDescent="0.25">
      <c r="A11" s="166" t="s">
        <v>62</v>
      </c>
      <c r="B11" s="167">
        <v>5</v>
      </c>
      <c r="C11" s="167" t="s">
        <v>83</v>
      </c>
      <c r="D11" s="168">
        <v>112</v>
      </c>
      <c r="E11" s="168">
        <v>974958333.20000005</v>
      </c>
      <c r="F11" s="168">
        <v>181</v>
      </c>
      <c r="G11" s="168">
        <v>1177779147.5999999</v>
      </c>
      <c r="H11" s="168">
        <v>45</v>
      </c>
      <c r="I11" s="168">
        <v>995592792</v>
      </c>
      <c r="J11" s="168">
        <v>52</v>
      </c>
      <c r="K11" s="168">
        <v>768072860</v>
      </c>
      <c r="L11" s="168">
        <f t="shared" si="0"/>
        <v>390</v>
      </c>
      <c r="M11" s="168">
        <f t="shared" si="1"/>
        <v>3916403132.8000002</v>
      </c>
      <c r="N11" s="168">
        <f>IFERROR(VLOOKUP(B11,Población!$A$7:$B$22,2,0),0)</f>
        <v>1815902</v>
      </c>
      <c r="O11" s="166">
        <f t="shared" si="2"/>
        <v>2156.7260418238429</v>
      </c>
      <c r="P11" s="169">
        <f t="shared" si="3"/>
        <v>0.23567298382981555</v>
      </c>
      <c r="Q11" s="169">
        <f t="shared" si="4"/>
        <v>3.0547777200640776E-2</v>
      </c>
      <c r="R11" s="167">
        <v>2</v>
      </c>
      <c r="S11" s="169">
        <f t="shared" si="5"/>
        <v>1.5273888600320388E-2</v>
      </c>
    </row>
    <row r="12" spans="1:19" s="89" customFormat="1" x14ac:dyDescent="0.25">
      <c r="A12" s="166" t="s">
        <v>59</v>
      </c>
      <c r="B12" s="167">
        <v>13</v>
      </c>
      <c r="C12" s="167" t="s">
        <v>83</v>
      </c>
      <c r="D12" s="168">
        <v>314</v>
      </c>
      <c r="E12" s="168">
        <v>2334630737.4700003</v>
      </c>
      <c r="F12" s="168">
        <v>365</v>
      </c>
      <c r="G12" s="168">
        <v>2306019818</v>
      </c>
      <c r="H12" s="168">
        <v>220</v>
      </c>
      <c r="I12" s="168">
        <v>6965092104.8999996</v>
      </c>
      <c r="J12" s="168">
        <v>260</v>
      </c>
      <c r="K12" s="168">
        <v>3783846105.4000001</v>
      </c>
      <c r="L12" s="168">
        <f t="shared" si="0"/>
        <v>1159</v>
      </c>
      <c r="M12" s="168">
        <f t="shared" si="1"/>
        <v>15389588765.769999</v>
      </c>
      <c r="N12" s="168">
        <f>IFERROR(VLOOKUP(B12,Población!$A$7:$B$22,2,0),0)</f>
        <v>7112808</v>
      </c>
      <c r="O12" s="166">
        <f t="shared" si="2"/>
        <v>2163.6446204888421</v>
      </c>
      <c r="P12" s="169">
        <f t="shared" si="3"/>
        <v>0.23491938406467794</v>
      </c>
      <c r="Q12" s="169">
        <f t="shared" si="4"/>
        <v>3.0450096094602322E-2</v>
      </c>
      <c r="R12" s="167">
        <v>3</v>
      </c>
      <c r="S12" s="169">
        <f t="shared" si="5"/>
        <v>1.0150032031534107E-2</v>
      </c>
    </row>
    <row r="13" spans="1:19" s="89" customFormat="1" x14ac:dyDescent="0.25">
      <c r="A13" s="166" t="s">
        <v>63</v>
      </c>
      <c r="B13" s="167">
        <v>6</v>
      </c>
      <c r="C13" s="167" t="s">
        <v>83</v>
      </c>
      <c r="D13" s="168">
        <v>14</v>
      </c>
      <c r="E13" s="168">
        <v>261196858</v>
      </c>
      <c r="F13" s="168">
        <v>16</v>
      </c>
      <c r="G13" s="168">
        <v>75607856</v>
      </c>
      <c r="H13" s="168">
        <v>11</v>
      </c>
      <c r="I13" s="168">
        <v>244258478</v>
      </c>
      <c r="J13" s="168">
        <v>3</v>
      </c>
      <c r="K13" s="168">
        <v>52216460</v>
      </c>
      <c r="L13" s="168">
        <f t="shared" si="0"/>
        <v>44</v>
      </c>
      <c r="M13" s="168">
        <f t="shared" si="1"/>
        <v>633279652</v>
      </c>
      <c r="N13" s="168">
        <f>IFERROR(VLOOKUP(B13,Población!$A$7:$B$22,2,0),0)</f>
        <v>914555</v>
      </c>
      <c r="O13" s="166">
        <f t="shared" si="2"/>
        <v>692.44567248552573</v>
      </c>
      <c r="P13" s="169">
        <f t="shared" si="3"/>
        <v>0.73403890265588645</v>
      </c>
      <c r="Q13" s="169">
        <f t="shared" si="4"/>
        <v>9.5145639905536095E-2</v>
      </c>
      <c r="R13" s="167">
        <v>1</v>
      </c>
      <c r="S13" s="169">
        <f t="shared" si="5"/>
        <v>9.5145639905536095E-2</v>
      </c>
    </row>
    <row r="14" spans="1:19" s="89" customFormat="1" x14ac:dyDescent="0.25">
      <c r="A14" s="166" t="s">
        <v>55</v>
      </c>
      <c r="B14" s="167">
        <v>7</v>
      </c>
      <c r="C14" s="167" t="s">
        <v>83</v>
      </c>
      <c r="D14" s="168">
        <v>17</v>
      </c>
      <c r="E14" s="168">
        <v>110160544</v>
      </c>
      <c r="F14" s="168">
        <v>23</v>
      </c>
      <c r="G14" s="168">
        <v>177594535</v>
      </c>
      <c r="H14" s="168">
        <v>8</v>
      </c>
      <c r="I14" s="168">
        <v>152035026</v>
      </c>
      <c r="J14" s="168">
        <v>9</v>
      </c>
      <c r="K14" s="168">
        <v>102061610</v>
      </c>
      <c r="L14" s="168">
        <f t="shared" si="0"/>
        <v>57</v>
      </c>
      <c r="M14" s="168">
        <f t="shared" si="1"/>
        <v>541851715</v>
      </c>
      <c r="N14" s="168">
        <f>IFERROR(VLOOKUP(B14,Población!$A$7:$B$22,2,0),0)</f>
        <v>1044950</v>
      </c>
      <c r="O14" s="166">
        <f t="shared" si="2"/>
        <v>518.54319823915023</v>
      </c>
      <c r="P14" s="169">
        <f t="shared" si="3"/>
        <v>0.98021160687498754</v>
      </c>
      <c r="Q14" s="169">
        <f>P14/$P$22</f>
        <v>0.12705438395909599</v>
      </c>
      <c r="R14" s="167">
        <v>1</v>
      </c>
      <c r="S14" s="169">
        <f t="shared" si="5"/>
        <v>0.12705438395909599</v>
      </c>
    </row>
    <row r="15" spans="1:19" s="89" customFormat="1" x14ac:dyDescent="0.25">
      <c r="A15" s="166" t="s">
        <v>84</v>
      </c>
      <c r="B15" s="167">
        <v>16</v>
      </c>
      <c r="C15" s="167" t="s">
        <v>85</v>
      </c>
      <c r="D15" s="168">
        <v>6</v>
      </c>
      <c r="E15" s="168">
        <v>34659718</v>
      </c>
      <c r="F15" s="168">
        <v>4</v>
      </c>
      <c r="G15" s="168">
        <v>31027330</v>
      </c>
      <c r="H15" s="168">
        <v>3</v>
      </c>
      <c r="I15" s="168">
        <v>159035354</v>
      </c>
      <c r="J15" s="168">
        <v>1</v>
      </c>
      <c r="K15" s="168">
        <v>18682917</v>
      </c>
      <c r="L15" s="168">
        <f t="shared" si="0"/>
        <v>14</v>
      </c>
      <c r="M15" s="168">
        <f t="shared" si="1"/>
        <v>243405319</v>
      </c>
      <c r="N15" s="168">
        <f>IFERROR(VLOOKUP(B15,Población!$A$7:$B$22,2,0),0)</f>
        <v>480609</v>
      </c>
      <c r="O15" s="166">
        <f t="shared" si="2"/>
        <v>0</v>
      </c>
      <c r="P15" s="169">
        <f t="shared" si="3"/>
        <v>0</v>
      </c>
      <c r="Q15" s="169">
        <f t="shared" si="4"/>
        <v>0</v>
      </c>
      <c r="R15" s="167">
        <v>0</v>
      </c>
      <c r="S15" s="169">
        <f t="shared" si="5"/>
        <v>0</v>
      </c>
    </row>
    <row r="16" spans="1:19" s="89" customFormat="1" x14ac:dyDescent="0.25">
      <c r="A16" s="166" t="s">
        <v>86</v>
      </c>
      <c r="B16" s="167">
        <v>8</v>
      </c>
      <c r="C16" s="167" t="s">
        <v>83</v>
      </c>
      <c r="D16" s="168">
        <v>30</v>
      </c>
      <c r="E16" s="168">
        <v>216928893</v>
      </c>
      <c r="F16" s="168">
        <v>45</v>
      </c>
      <c r="G16" s="168">
        <v>402461143</v>
      </c>
      <c r="H16" s="168">
        <v>9</v>
      </c>
      <c r="I16" s="168">
        <v>327391604.5</v>
      </c>
      <c r="J16" s="168">
        <v>20</v>
      </c>
      <c r="K16" s="168">
        <v>269684357</v>
      </c>
      <c r="L16" s="168">
        <f t="shared" si="0"/>
        <v>104</v>
      </c>
      <c r="M16" s="168">
        <f t="shared" si="1"/>
        <v>1216465997.5</v>
      </c>
      <c r="N16" s="168">
        <f>IFERROR(VLOOKUP(B16,Población!$A$7:$B$22,2,0),0)</f>
        <v>1556805</v>
      </c>
      <c r="O16" s="166">
        <f t="shared" si="2"/>
        <v>781.38623494914259</v>
      </c>
      <c r="P16" s="169">
        <f t="shared" si="3"/>
        <v>0.65048760631568425</v>
      </c>
      <c r="Q16" s="169">
        <f t="shared" si="4"/>
        <v>8.4315775811871954E-2</v>
      </c>
      <c r="R16" s="167">
        <v>1</v>
      </c>
      <c r="S16" s="169">
        <f t="shared" si="5"/>
        <v>8.4315775811871954E-2</v>
      </c>
    </row>
    <row r="17" spans="1:19" s="89" customFormat="1" x14ac:dyDescent="0.25">
      <c r="A17" s="166" t="s">
        <v>87</v>
      </c>
      <c r="B17" s="167">
        <v>9</v>
      </c>
      <c r="C17" s="167" t="s">
        <v>83</v>
      </c>
      <c r="D17" s="168">
        <v>13</v>
      </c>
      <c r="E17" s="168">
        <v>73378215</v>
      </c>
      <c r="F17" s="168">
        <v>35</v>
      </c>
      <c r="G17" s="168">
        <v>380113446</v>
      </c>
      <c r="H17" s="168">
        <v>6</v>
      </c>
      <c r="I17" s="168">
        <v>91819675</v>
      </c>
      <c r="J17" s="168">
        <v>8</v>
      </c>
      <c r="K17" s="168">
        <v>74362746</v>
      </c>
      <c r="L17" s="168">
        <f t="shared" si="0"/>
        <v>62</v>
      </c>
      <c r="M17" s="168">
        <f t="shared" si="1"/>
        <v>619674082</v>
      </c>
      <c r="N17" s="168">
        <f>IFERROR(VLOOKUP(B17,Población!$A$7:$B$22,2,0),0)</f>
        <v>957224</v>
      </c>
      <c r="O17" s="166">
        <f t="shared" si="2"/>
        <v>647.36580152607962</v>
      </c>
      <c r="P17" s="169">
        <f t="shared" si="3"/>
        <v>0.78515432910092664</v>
      </c>
      <c r="Q17" s="169">
        <f t="shared" si="4"/>
        <v>0.10177118787112895</v>
      </c>
      <c r="R17" s="167">
        <v>1</v>
      </c>
      <c r="S17" s="169">
        <f t="shared" si="5"/>
        <v>0.10177118787112895</v>
      </c>
    </row>
    <row r="18" spans="1:19" s="89" customFormat="1" x14ac:dyDescent="0.25">
      <c r="A18" s="166" t="s">
        <v>88</v>
      </c>
      <c r="B18" s="167">
        <v>14</v>
      </c>
      <c r="C18" s="167" t="s">
        <v>85</v>
      </c>
      <c r="D18" s="168">
        <v>32</v>
      </c>
      <c r="E18" s="168">
        <v>255587557</v>
      </c>
      <c r="F18" s="168">
        <v>41</v>
      </c>
      <c r="G18" s="168">
        <v>374452566</v>
      </c>
      <c r="H18" s="168">
        <v>11</v>
      </c>
      <c r="I18" s="168">
        <v>497107368</v>
      </c>
      <c r="J18" s="168">
        <v>13</v>
      </c>
      <c r="K18" s="168">
        <v>253375520</v>
      </c>
      <c r="L18" s="168">
        <f t="shared" si="0"/>
        <v>97</v>
      </c>
      <c r="M18" s="168">
        <f t="shared" si="1"/>
        <v>1380523011</v>
      </c>
      <c r="N18" s="168">
        <f>IFERROR(VLOOKUP(B18,Población!$A$7:$B$22,2,0),0)</f>
        <v>384837</v>
      </c>
      <c r="O18" s="166">
        <f t="shared" si="2"/>
        <v>0</v>
      </c>
      <c r="P18" s="169">
        <f t="shared" si="3"/>
        <v>0</v>
      </c>
      <c r="Q18" s="169">
        <f t="shared" si="4"/>
        <v>0</v>
      </c>
      <c r="R18" s="167">
        <v>0</v>
      </c>
      <c r="S18" s="169">
        <f t="shared" si="5"/>
        <v>0</v>
      </c>
    </row>
    <row r="19" spans="1:19" s="89" customFormat="1" x14ac:dyDescent="0.25">
      <c r="A19" s="166" t="s">
        <v>89</v>
      </c>
      <c r="B19" s="167">
        <v>10</v>
      </c>
      <c r="C19" s="167" t="s">
        <v>83</v>
      </c>
      <c r="D19" s="168">
        <v>33</v>
      </c>
      <c r="E19" s="168">
        <v>232897970</v>
      </c>
      <c r="F19" s="168">
        <v>43</v>
      </c>
      <c r="G19" s="168">
        <v>329731090</v>
      </c>
      <c r="H19" s="168">
        <v>7</v>
      </c>
      <c r="I19" s="168">
        <v>288979235</v>
      </c>
      <c r="J19" s="168">
        <v>8</v>
      </c>
      <c r="K19" s="168">
        <v>118941125</v>
      </c>
      <c r="L19" s="168">
        <f t="shared" si="0"/>
        <v>91</v>
      </c>
      <c r="M19" s="168">
        <f t="shared" si="1"/>
        <v>970549420</v>
      </c>
      <c r="N19" s="168">
        <f>IFERROR(VLOOKUP(B19,Población!$A$7:$B$22,2,0),0)</f>
        <v>828708</v>
      </c>
      <c r="O19" s="166">
        <f t="shared" si="2"/>
        <v>1171.1597088479898</v>
      </c>
      <c r="P19" s="169">
        <f t="shared" si="3"/>
        <v>0.43399893092297709</v>
      </c>
      <c r="Q19" s="169">
        <f t="shared" si="4"/>
        <v>5.6254656056483159E-2</v>
      </c>
      <c r="R19" s="167">
        <v>1</v>
      </c>
      <c r="S19" s="169">
        <f t="shared" si="5"/>
        <v>5.6254656056483159E-2</v>
      </c>
    </row>
    <row r="20" spans="1:19" s="89" customFormat="1" x14ac:dyDescent="0.25">
      <c r="A20" s="166" t="s">
        <v>68</v>
      </c>
      <c r="B20" s="167">
        <v>11</v>
      </c>
      <c r="C20" s="167" t="s">
        <v>83</v>
      </c>
      <c r="D20" s="168">
        <v>4</v>
      </c>
      <c r="E20" s="168">
        <v>26686296</v>
      </c>
      <c r="F20" s="168">
        <v>5</v>
      </c>
      <c r="G20" s="168">
        <v>31045693</v>
      </c>
      <c r="H20" s="168">
        <v>4</v>
      </c>
      <c r="I20" s="168">
        <v>72748736</v>
      </c>
      <c r="J20" s="168">
        <v>1</v>
      </c>
      <c r="K20" s="168">
        <v>3406209</v>
      </c>
      <c r="L20" s="168">
        <f t="shared" si="0"/>
        <v>14</v>
      </c>
      <c r="M20" s="168">
        <f t="shared" si="1"/>
        <v>133886934</v>
      </c>
      <c r="N20" s="168">
        <f>IFERROR(VLOOKUP(B20,Población!$A$7:$B$22,2,0),0)</f>
        <v>103158</v>
      </c>
      <c r="O20" s="166">
        <f t="shared" si="2"/>
        <v>1297.8822195079392</v>
      </c>
      <c r="P20" s="169">
        <f t="shared" si="3"/>
        <v>0.39162418125490273</v>
      </c>
      <c r="Q20" s="169">
        <f t="shared" si="4"/>
        <v>5.0762068867414363E-2</v>
      </c>
      <c r="R20" s="167">
        <v>1</v>
      </c>
      <c r="S20" s="169">
        <f t="shared" si="5"/>
        <v>5.0762068867414363E-2</v>
      </c>
    </row>
    <row r="21" spans="1:19" s="89" customFormat="1" x14ac:dyDescent="0.25">
      <c r="A21" s="166" t="s">
        <v>67</v>
      </c>
      <c r="B21" s="167">
        <v>12</v>
      </c>
      <c r="C21" s="167" t="s">
        <v>83</v>
      </c>
      <c r="D21" s="168">
        <v>3</v>
      </c>
      <c r="E21" s="168">
        <v>27532392</v>
      </c>
      <c r="F21" s="168">
        <v>6</v>
      </c>
      <c r="G21" s="168">
        <v>103012021</v>
      </c>
      <c r="H21" s="168">
        <v>1</v>
      </c>
      <c r="I21" s="168">
        <v>4000000</v>
      </c>
      <c r="J21" s="168">
        <v>3</v>
      </c>
      <c r="K21" s="168">
        <v>42940836</v>
      </c>
      <c r="L21" s="168">
        <f t="shared" si="0"/>
        <v>13</v>
      </c>
      <c r="M21" s="168">
        <f t="shared" si="1"/>
        <v>177485249</v>
      </c>
      <c r="N21" s="168">
        <f>IFERROR(VLOOKUP(B21,Población!$A$7:$B$22,2,0),0)</f>
        <v>166533</v>
      </c>
      <c r="O21" s="166">
        <f t="shared" si="2"/>
        <v>1065.7662385232957</v>
      </c>
      <c r="P21" s="169">
        <f t="shared" si="3"/>
        <v>0.47691702289646376</v>
      </c>
      <c r="Q21" s="169">
        <f t="shared" si="4"/>
        <v>6.1817670917912577E-2</v>
      </c>
      <c r="R21" s="167">
        <v>1</v>
      </c>
      <c r="S21" s="169">
        <f t="shared" si="5"/>
        <v>6.1817670917912577E-2</v>
      </c>
    </row>
    <row r="22" spans="1:19" s="89" customFormat="1" x14ac:dyDescent="0.25">
      <c r="A22" s="170" t="s">
        <v>90</v>
      </c>
      <c r="B22" s="163"/>
      <c r="C22" s="163"/>
      <c r="D22" s="171">
        <f>SUM(D6:D21)</f>
        <v>625</v>
      </c>
      <c r="E22" s="171">
        <f>SUM(E6:E21)</f>
        <v>5008371111.6700001</v>
      </c>
      <c r="F22" s="171">
        <f t="shared" ref="F22:R22" si="6">SUM(F6:F21)</f>
        <v>826</v>
      </c>
      <c r="G22" s="171">
        <f t="shared" si="6"/>
        <v>5987095030.6000004</v>
      </c>
      <c r="H22" s="171">
        <f t="shared" si="6"/>
        <v>351</v>
      </c>
      <c r="I22" s="171">
        <f t="shared" si="6"/>
        <v>10607935946.4</v>
      </c>
      <c r="J22" s="171">
        <f t="shared" si="6"/>
        <v>400</v>
      </c>
      <c r="K22" s="171">
        <f t="shared" si="6"/>
        <v>5815460522.3999996</v>
      </c>
      <c r="L22" s="171">
        <f t="shared" si="6"/>
        <v>2202</v>
      </c>
      <c r="M22" s="171">
        <f t="shared" si="6"/>
        <v>27418862611.07</v>
      </c>
      <c r="N22" s="171">
        <f t="shared" si="6"/>
        <v>17574003</v>
      </c>
      <c r="O22" s="172">
        <f t="shared" si="6"/>
        <v>16609.693315901972</v>
      </c>
      <c r="P22" s="173">
        <f t="shared" si="6"/>
        <v>7.7148979541749449</v>
      </c>
      <c r="Q22" s="173">
        <f t="shared" si="6"/>
        <v>1.0000000000000002</v>
      </c>
      <c r="R22" s="171">
        <f t="shared" si="6"/>
        <v>17</v>
      </c>
      <c r="S22" s="174"/>
    </row>
    <row r="23" spans="1:19" s="89" customFormat="1" x14ac:dyDescent="0.25">
      <c r="A23" s="163"/>
      <c r="B23" s="163"/>
      <c r="C23" s="163"/>
      <c r="D23" s="175">
        <f>+D22-'14.9'!B24</f>
        <v>0</v>
      </c>
      <c r="E23" s="175">
        <f>+E22-'14.9'!C24</f>
        <v>0</v>
      </c>
      <c r="F23" s="175">
        <f>+F22-'15.7'!B24</f>
        <v>0</v>
      </c>
      <c r="G23" s="175">
        <f>+G22-'15.7'!C24</f>
        <v>0</v>
      </c>
      <c r="H23" s="175">
        <f>+H22-'16.1'!B24</f>
        <v>0</v>
      </c>
      <c r="I23" s="175">
        <f>+I22-'16.1'!C24</f>
        <v>0</v>
      </c>
      <c r="J23" s="175">
        <f>+J22-'22.2'!B24</f>
        <v>0</v>
      </c>
      <c r="K23" s="175">
        <f>+K22-'22.2'!C24</f>
        <v>0</v>
      </c>
      <c r="L23" s="163"/>
      <c r="M23" s="163"/>
      <c r="N23" s="163"/>
      <c r="O23" s="163"/>
      <c r="P23" s="163"/>
      <c r="Q23" s="163"/>
      <c r="R23" s="163"/>
      <c r="S23" s="163"/>
    </row>
    <row r="24" spans="1:19" x14ac:dyDescent="0.25">
      <c r="A24" s="8"/>
      <c r="B24" s="8"/>
      <c r="C24" s="8"/>
      <c r="D24" s="8"/>
      <c r="E24" s="8"/>
      <c r="F24" s="8"/>
      <c r="G24" s="8"/>
      <c r="H24" s="8"/>
      <c r="I24" s="8"/>
      <c r="J24" s="8"/>
      <c r="K24" s="8"/>
      <c r="L24" s="8"/>
      <c r="M24" s="8"/>
      <c r="N24" s="11" t="s">
        <v>91</v>
      </c>
      <c r="O24" s="11">
        <f>MIN(O6:O14,O16:O17,O19:O21)</f>
        <v>508.28206158009266</v>
      </c>
      <c r="P24" s="8"/>
      <c r="Q24" s="8"/>
      <c r="R24" s="8"/>
      <c r="S24" s="8"/>
    </row>
    <row r="25" spans="1:19" x14ac:dyDescent="0.25">
      <c r="A25" s="8"/>
      <c r="B25" s="8"/>
      <c r="C25" s="8"/>
      <c r="D25" s="8"/>
      <c r="E25" s="8"/>
      <c r="F25" s="8"/>
      <c r="G25" s="8"/>
      <c r="H25" s="8"/>
      <c r="I25" s="8"/>
      <c r="J25" s="8"/>
      <c r="K25" s="8"/>
      <c r="L25" s="8"/>
      <c r="M25" s="8"/>
      <c r="N25" s="11"/>
      <c r="O25" s="11"/>
      <c r="P25" s="8"/>
      <c r="Q25" s="8"/>
      <c r="R25" s="8"/>
      <c r="S25" s="8"/>
    </row>
  </sheetData>
  <autoFilter ref="A5:S24" xr:uid="{F001C740-8C35-4654-A8C7-410102D61DEC}"/>
  <mergeCells count="9">
    <mergeCell ref="L4:M4"/>
    <mergeCell ref="D3:E3"/>
    <mergeCell ref="F3:G3"/>
    <mergeCell ref="H3:I3"/>
    <mergeCell ref="J3:K3"/>
    <mergeCell ref="D4:E4"/>
    <mergeCell ref="F4:G4"/>
    <mergeCell ref="H4:I4"/>
    <mergeCell ref="J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5305-24B2-4CD2-9174-454017304A3D}">
  <dimension ref="A2:AE30"/>
  <sheetViews>
    <sheetView zoomScaleNormal="100" workbookViewId="0">
      <selection activeCell="B24" sqref="B24:C24"/>
    </sheetView>
  </sheetViews>
  <sheetFormatPr baseColWidth="10" defaultColWidth="9.140625" defaultRowHeight="10.5" x14ac:dyDescent="0.25"/>
  <cols>
    <col min="1" max="1" width="26.42578125" style="10" customWidth="1"/>
    <col min="2" max="2" width="12.140625" style="10" customWidth="1"/>
    <col min="3" max="3" width="21.42578125" style="10" customWidth="1"/>
    <col min="4" max="4" width="12.140625" style="10" customWidth="1"/>
    <col min="5" max="5" width="21.42578125" style="10" customWidth="1"/>
    <col min="6" max="6" width="12.140625" style="10" customWidth="1"/>
    <col min="7" max="7" width="21.42578125" style="10" customWidth="1"/>
    <col min="8" max="8" width="12.140625" style="10" customWidth="1"/>
    <col min="9" max="9" width="21.42578125" style="10" customWidth="1"/>
    <col min="10" max="10" width="12.140625" style="10" customWidth="1"/>
    <col min="11" max="11" width="21.42578125" style="10" customWidth="1"/>
    <col min="12" max="12" width="12.140625" style="10" customWidth="1"/>
    <col min="13" max="13" width="21.42578125" style="10" customWidth="1"/>
    <col min="14" max="14" width="12.140625" style="10" customWidth="1"/>
    <col min="15" max="15" width="21.42578125" style="10" customWidth="1"/>
    <col min="16" max="16" width="12.140625" style="10" customWidth="1"/>
    <col min="17" max="17" width="21.42578125" style="10" customWidth="1"/>
    <col min="18" max="18" width="12.140625" style="10" customWidth="1"/>
    <col min="19" max="19" width="21.42578125" style="10" customWidth="1"/>
    <col min="20" max="20" width="12.140625" style="10" customWidth="1"/>
    <col min="21" max="21" width="21.42578125" style="10" customWidth="1"/>
    <col min="22" max="22" width="12.140625" style="10" customWidth="1"/>
    <col min="23" max="23" width="21.42578125" style="10" customWidth="1"/>
    <col min="24" max="24" width="12.140625" style="10" customWidth="1"/>
    <col min="25" max="25" width="21.42578125" style="10" customWidth="1"/>
    <col min="26" max="26" width="12.140625" style="10" customWidth="1"/>
    <col min="27" max="27" width="21.42578125" style="10" customWidth="1"/>
    <col min="28" max="28" width="12.140625" style="10" customWidth="1"/>
    <col min="29" max="29" width="21.42578125" style="10" customWidth="1"/>
    <col min="30" max="30" width="12.140625" style="10" customWidth="1"/>
    <col min="31" max="31" width="21.42578125" style="10" customWidth="1"/>
    <col min="32" max="16384" width="9.140625" style="10"/>
  </cols>
  <sheetData>
    <row r="2" spans="1:31" ht="11.25" x14ac:dyDescent="0.25">
      <c r="A2" s="12" t="s">
        <v>162</v>
      </c>
    </row>
    <row r="3" spans="1:31" ht="11.25" customHeight="1" x14ac:dyDescent="0.25">
      <c r="A3" s="13"/>
    </row>
    <row r="4" spans="1:31" ht="31.5" x14ac:dyDescent="0.25">
      <c r="A4" s="50" t="s">
        <v>163</v>
      </c>
      <c r="B4" s="118" t="s">
        <v>70</v>
      </c>
      <c r="C4" s="119"/>
      <c r="D4" s="51" t="s">
        <v>164</v>
      </c>
      <c r="E4" s="23"/>
      <c r="F4" s="51" t="s">
        <v>165</v>
      </c>
      <c r="G4" s="23"/>
      <c r="H4" s="51" t="s">
        <v>166</v>
      </c>
      <c r="I4" s="51"/>
      <c r="J4" s="51" t="s">
        <v>167</v>
      </c>
      <c r="K4" s="23"/>
      <c r="L4" s="51" t="s">
        <v>168</v>
      </c>
      <c r="M4" s="23"/>
      <c r="N4" s="51" t="s">
        <v>149</v>
      </c>
      <c r="O4" s="51"/>
      <c r="P4" s="51" t="s">
        <v>92</v>
      </c>
      <c r="Q4" s="51"/>
      <c r="R4" s="23" t="s">
        <v>169</v>
      </c>
      <c r="S4" s="51"/>
      <c r="T4" s="51" t="s">
        <v>124</v>
      </c>
      <c r="U4" s="51"/>
      <c r="V4" s="51" t="s">
        <v>123</v>
      </c>
      <c r="W4" s="52"/>
      <c r="X4" s="23" t="s">
        <v>150</v>
      </c>
      <c r="Y4" s="23"/>
      <c r="Z4" s="51" t="s">
        <v>170</v>
      </c>
      <c r="AA4" s="51"/>
      <c r="AB4" s="51" t="s">
        <v>171</v>
      </c>
      <c r="AC4" s="51"/>
      <c r="AD4" s="51" t="s">
        <v>172</v>
      </c>
      <c r="AE4" s="51"/>
    </row>
    <row r="5" spans="1:31" ht="15" customHeight="1" x14ac:dyDescent="0.25">
      <c r="A5" s="120"/>
      <c r="B5" s="121" t="s">
        <v>173</v>
      </c>
      <c r="C5" s="15" t="s">
        <v>174</v>
      </c>
      <c r="D5" s="121" t="s">
        <v>173</v>
      </c>
      <c r="E5" s="15" t="s">
        <v>174</v>
      </c>
      <c r="F5" s="121" t="s">
        <v>173</v>
      </c>
      <c r="G5" s="15" t="s">
        <v>174</v>
      </c>
      <c r="H5" s="121" t="s">
        <v>173</v>
      </c>
      <c r="I5" s="15" t="s">
        <v>174</v>
      </c>
      <c r="J5" s="121" t="s">
        <v>173</v>
      </c>
      <c r="K5" s="15" t="s">
        <v>174</v>
      </c>
      <c r="L5" s="121" t="s">
        <v>173</v>
      </c>
      <c r="M5" s="15" t="s">
        <v>174</v>
      </c>
      <c r="N5" s="121" t="s">
        <v>173</v>
      </c>
      <c r="O5" s="15" t="s">
        <v>174</v>
      </c>
      <c r="P5" s="121" t="s">
        <v>173</v>
      </c>
      <c r="Q5" s="15" t="s">
        <v>174</v>
      </c>
      <c r="R5" s="121" t="s">
        <v>173</v>
      </c>
      <c r="S5" s="15" t="s">
        <v>174</v>
      </c>
      <c r="T5" s="121" t="s">
        <v>173</v>
      </c>
      <c r="U5" s="15" t="s">
        <v>174</v>
      </c>
      <c r="V5" s="121" t="s">
        <v>173</v>
      </c>
      <c r="W5" s="15" t="s">
        <v>174</v>
      </c>
      <c r="X5" s="121" t="s">
        <v>173</v>
      </c>
      <c r="Y5" s="15" t="s">
        <v>174</v>
      </c>
      <c r="Z5" s="121" t="s">
        <v>173</v>
      </c>
      <c r="AA5" s="15" t="s">
        <v>174</v>
      </c>
      <c r="AB5" s="121" t="s">
        <v>173</v>
      </c>
      <c r="AC5" s="15" t="s">
        <v>174</v>
      </c>
      <c r="AD5" s="121" t="s">
        <v>173</v>
      </c>
      <c r="AE5" s="15" t="s">
        <v>174</v>
      </c>
    </row>
    <row r="6" spans="1:31" ht="11.25" customHeight="1" x14ac:dyDescent="0.25">
      <c r="A6" s="12" t="s">
        <v>90</v>
      </c>
      <c r="B6" s="16">
        <v>625</v>
      </c>
      <c r="C6" s="16">
        <v>5008371111.6700001</v>
      </c>
      <c r="D6" s="16">
        <v>61</v>
      </c>
      <c r="E6" s="16">
        <v>454528527</v>
      </c>
      <c r="F6" s="16">
        <v>8</v>
      </c>
      <c r="G6" s="16">
        <v>200000000</v>
      </c>
      <c r="H6" s="16">
        <v>8</v>
      </c>
      <c r="I6" s="16">
        <v>19724580</v>
      </c>
      <c r="J6" s="16">
        <v>5</v>
      </c>
      <c r="K6" s="16">
        <v>89950000</v>
      </c>
      <c r="L6" s="16">
        <v>23</v>
      </c>
      <c r="M6" s="16">
        <v>100004075.5</v>
      </c>
      <c r="N6" s="16">
        <v>28</v>
      </c>
      <c r="O6" s="16">
        <v>263757057</v>
      </c>
      <c r="P6" s="16">
        <v>78</v>
      </c>
      <c r="Q6" s="16">
        <v>582471389</v>
      </c>
      <c r="R6" s="16">
        <v>52</v>
      </c>
      <c r="S6" s="16">
        <v>275409163.47000003</v>
      </c>
      <c r="T6" s="16">
        <v>78</v>
      </c>
      <c r="U6" s="16">
        <v>729668593</v>
      </c>
      <c r="V6" s="16">
        <v>59</v>
      </c>
      <c r="W6" s="16">
        <v>287064260</v>
      </c>
      <c r="X6" s="16">
        <v>179</v>
      </c>
      <c r="Y6" s="16">
        <v>816106263</v>
      </c>
      <c r="Z6" s="16">
        <v>4</v>
      </c>
      <c r="AA6" s="16">
        <v>548547844.70000005</v>
      </c>
      <c r="AB6" s="16">
        <v>6</v>
      </c>
      <c r="AC6" s="16">
        <v>119676345</v>
      </c>
      <c r="AD6" s="16">
        <v>36</v>
      </c>
      <c r="AE6" s="16">
        <v>521463014</v>
      </c>
    </row>
    <row r="7" spans="1:31" ht="11.25" customHeight="1" x14ac:dyDescent="0.25">
      <c r="A7" s="13" t="s">
        <v>66</v>
      </c>
      <c r="B7" s="16">
        <v>8</v>
      </c>
      <c r="C7" s="16">
        <v>39159325</v>
      </c>
      <c r="D7" s="17">
        <v>2</v>
      </c>
      <c r="E7" s="17">
        <v>13153500</v>
      </c>
      <c r="F7" s="17">
        <v>0</v>
      </c>
      <c r="G7" s="17">
        <v>0</v>
      </c>
      <c r="H7" s="17">
        <v>0</v>
      </c>
      <c r="I7" s="17">
        <v>0</v>
      </c>
      <c r="J7" s="17">
        <v>0</v>
      </c>
      <c r="K7" s="17">
        <v>0</v>
      </c>
      <c r="L7" s="17">
        <v>1</v>
      </c>
      <c r="M7" s="17">
        <v>4369414</v>
      </c>
      <c r="N7" s="17">
        <v>0</v>
      </c>
      <c r="O7" s="17">
        <v>0</v>
      </c>
      <c r="P7" s="17">
        <v>0</v>
      </c>
      <c r="Q7" s="17">
        <v>0</v>
      </c>
      <c r="R7" s="17">
        <v>0</v>
      </c>
      <c r="S7" s="17">
        <v>0</v>
      </c>
      <c r="T7" s="17">
        <v>0</v>
      </c>
      <c r="U7" s="17">
        <v>0</v>
      </c>
      <c r="V7" s="18">
        <v>1</v>
      </c>
      <c r="W7" s="17">
        <v>4996808</v>
      </c>
      <c r="X7" s="17">
        <v>4</v>
      </c>
      <c r="Y7" s="17">
        <v>16639603</v>
      </c>
      <c r="Z7" s="17">
        <v>0</v>
      </c>
      <c r="AA7" s="17">
        <v>0</v>
      </c>
      <c r="AB7" s="113">
        <v>0</v>
      </c>
      <c r="AC7" s="113">
        <v>0</v>
      </c>
      <c r="AD7" s="113">
        <v>0</v>
      </c>
      <c r="AE7" s="113">
        <v>0</v>
      </c>
    </row>
    <row r="8" spans="1:31" ht="11.25" customHeight="1" x14ac:dyDescent="0.25">
      <c r="A8" s="13" t="s">
        <v>56</v>
      </c>
      <c r="B8" s="16">
        <v>6</v>
      </c>
      <c r="C8" s="16">
        <v>32867429</v>
      </c>
      <c r="D8" s="17">
        <v>1</v>
      </c>
      <c r="E8" s="17">
        <v>9599509</v>
      </c>
      <c r="F8" s="17">
        <v>0</v>
      </c>
      <c r="G8" s="17">
        <v>0</v>
      </c>
      <c r="H8" s="17">
        <v>0</v>
      </c>
      <c r="I8" s="17">
        <v>0</v>
      </c>
      <c r="J8" s="17">
        <v>0</v>
      </c>
      <c r="K8" s="17">
        <v>0</v>
      </c>
      <c r="L8" s="17">
        <v>0</v>
      </c>
      <c r="M8" s="17">
        <v>0</v>
      </c>
      <c r="N8" s="17">
        <v>0</v>
      </c>
      <c r="O8" s="17">
        <v>0</v>
      </c>
      <c r="P8" s="17">
        <v>0</v>
      </c>
      <c r="Q8" s="17">
        <v>0</v>
      </c>
      <c r="R8" s="17">
        <v>0</v>
      </c>
      <c r="S8" s="17">
        <v>0</v>
      </c>
      <c r="T8" s="17">
        <v>0</v>
      </c>
      <c r="U8" s="17">
        <v>0</v>
      </c>
      <c r="V8" s="17">
        <v>2</v>
      </c>
      <c r="W8" s="17">
        <v>9967410</v>
      </c>
      <c r="X8" s="17">
        <v>3</v>
      </c>
      <c r="Y8" s="17">
        <v>13300510</v>
      </c>
      <c r="Z8" s="17">
        <v>0</v>
      </c>
      <c r="AA8" s="17">
        <v>0</v>
      </c>
      <c r="AB8" s="113">
        <v>0</v>
      </c>
      <c r="AC8" s="113">
        <v>0</v>
      </c>
      <c r="AD8" s="113">
        <v>0</v>
      </c>
      <c r="AE8" s="113">
        <v>0</v>
      </c>
    </row>
    <row r="9" spans="1:31" ht="11.25" customHeight="1" x14ac:dyDescent="0.25">
      <c r="A9" s="13" t="s">
        <v>60</v>
      </c>
      <c r="B9" s="16">
        <v>7</v>
      </c>
      <c r="C9" s="16">
        <v>32921539</v>
      </c>
      <c r="D9" s="17">
        <v>0</v>
      </c>
      <c r="E9" s="17">
        <v>0</v>
      </c>
      <c r="F9" s="17">
        <v>0</v>
      </c>
      <c r="G9" s="17">
        <v>0</v>
      </c>
      <c r="H9" s="17">
        <v>0</v>
      </c>
      <c r="I9" s="17">
        <v>0</v>
      </c>
      <c r="J9" s="17">
        <v>0</v>
      </c>
      <c r="K9" s="17">
        <v>0</v>
      </c>
      <c r="L9" s="17">
        <v>1</v>
      </c>
      <c r="M9" s="17">
        <v>4846564</v>
      </c>
      <c r="N9" s="17">
        <v>0</v>
      </c>
      <c r="O9" s="17">
        <v>0</v>
      </c>
      <c r="P9" s="17">
        <v>0</v>
      </c>
      <c r="Q9" s="17">
        <v>0</v>
      </c>
      <c r="R9" s="17">
        <v>0</v>
      </c>
      <c r="S9" s="17">
        <v>0</v>
      </c>
      <c r="T9" s="17">
        <v>2</v>
      </c>
      <c r="U9" s="17">
        <v>12524158</v>
      </c>
      <c r="V9" s="17">
        <v>0</v>
      </c>
      <c r="W9" s="17">
        <v>0</v>
      </c>
      <c r="X9" s="18">
        <v>4</v>
      </c>
      <c r="Y9" s="17">
        <v>15550817</v>
      </c>
      <c r="Z9" s="17">
        <v>0</v>
      </c>
      <c r="AA9" s="17">
        <v>0</v>
      </c>
      <c r="AB9" s="113">
        <v>0</v>
      </c>
      <c r="AC9" s="113">
        <v>0</v>
      </c>
      <c r="AD9" s="113">
        <v>0</v>
      </c>
      <c r="AE9" s="113">
        <v>0</v>
      </c>
    </row>
    <row r="10" spans="1:31" ht="11.25" customHeight="1" x14ac:dyDescent="0.25">
      <c r="A10" s="13" t="s">
        <v>65</v>
      </c>
      <c r="B10" s="16">
        <v>6</v>
      </c>
      <c r="C10" s="16">
        <v>189237075</v>
      </c>
      <c r="D10" s="17">
        <v>0</v>
      </c>
      <c r="E10" s="17">
        <v>0</v>
      </c>
      <c r="F10" s="17">
        <v>1</v>
      </c>
      <c r="G10" s="17">
        <v>25000000</v>
      </c>
      <c r="H10" s="17">
        <v>0</v>
      </c>
      <c r="I10" s="17">
        <v>0</v>
      </c>
      <c r="J10" s="17">
        <v>0</v>
      </c>
      <c r="K10" s="17">
        <v>0</v>
      </c>
      <c r="L10" s="17">
        <v>1</v>
      </c>
      <c r="M10" s="17">
        <v>4807832</v>
      </c>
      <c r="N10" s="17">
        <v>0</v>
      </c>
      <c r="O10" s="17">
        <v>0</v>
      </c>
      <c r="P10" s="17">
        <v>2</v>
      </c>
      <c r="Q10" s="17">
        <v>10196652</v>
      </c>
      <c r="R10" s="17">
        <v>0</v>
      </c>
      <c r="S10" s="17">
        <v>0</v>
      </c>
      <c r="T10" s="17">
        <v>1</v>
      </c>
      <c r="U10" s="17">
        <v>4271780</v>
      </c>
      <c r="V10" s="17">
        <v>0</v>
      </c>
      <c r="W10" s="17">
        <v>0</v>
      </c>
      <c r="X10" s="17">
        <v>0</v>
      </c>
      <c r="Y10" s="17">
        <v>0</v>
      </c>
      <c r="Z10" s="17">
        <v>1</v>
      </c>
      <c r="AA10" s="17">
        <v>144960811</v>
      </c>
      <c r="AB10" s="113">
        <v>0</v>
      </c>
      <c r="AC10" s="113">
        <v>0</v>
      </c>
      <c r="AD10" s="113">
        <v>0</v>
      </c>
      <c r="AE10" s="113">
        <v>0</v>
      </c>
    </row>
    <row r="11" spans="1:31" ht="11.25" customHeight="1" x14ac:dyDescent="0.25">
      <c r="A11" s="13" t="s">
        <v>61</v>
      </c>
      <c r="B11" s="16">
        <v>20</v>
      </c>
      <c r="C11" s="16">
        <v>165568230</v>
      </c>
      <c r="D11" s="17">
        <v>4</v>
      </c>
      <c r="E11" s="17">
        <v>26071841</v>
      </c>
      <c r="F11" s="17">
        <v>0</v>
      </c>
      <c r="G11" s="17">
        <v>0</v>
      </c>
      <c r="H11" s="17">
        <v>0</v>
      </c>
      <c r="I11" s="17">
        <v>0</v>
      </c>
      <c r="J11" s="17">
        <v>0</v>
      </c>
      <c r="K11" s="17">
        <v>0</v>
      </c>
      <c r="L11" s="17">
        <v>0</v>
      </c>
      <c r="M11" s="17">
        <v>0</v>
      </c>
      <c r="N11" s="17">
        <v>1</v>
      </c>
      <c r="O11" s="17">
        <v>9997670</v>
      </c>
      <c r="P11" s="17">
        <v>2</v>
      </c>
      <c r="Q11" s="17">
        <v>14167731</v>
      </c>
      <c r="R11" s="17">
        <v>0</v>
      </c>
      <c r="S11" s="17">
        <v>0</v>
      </c>
      <c r="T11" s="17">
        <v>1</v>
      </c>
      <c r="U11" s="17">
        <v>5288786</v>
      </c>
      <c r="V11" s="17">
        <v>3</v>
      </c>
      <c r="W11" s="17">
        <v>14556813</v>
      </c>
      <c r="X11" s="17">
        <v>5</v>
      </c>
      <c r="Y11" s="17">
        <v>27208460</v>
      </c>
      <c r="Z11" s="17">
        <v>0</v>
      </c>
      <c r="AA11" s="17">
        <v>0</v>
      </c>
      <c r="AB11" s="113">
        <v>0</v>
      </c>
      <c r="AC11" s="113">
        <v>0</v>
      </c>
      <c r="AD11" s="113">
        <v>4</v>
      </c>
      <c r="AE11" s="113">
        <v>68276929</v>
      </c>
    </row>
    <row r="12" spans="1:31" ht="11.25" customHeight="1" x14ac:dyDescent="0.25">
      <c r="A12" s="13" t="s">
        <v>62</v>
      </c>
      <c r="B12" s="16">
        <v>112</v>
      </c>
      <c r="C12" s="16">
        <v>974958333.20000005</v>
      </c>
      <c r="D12" s="17">
        <v>7</v>
      </c>
      <c r="E12" s="17">
        <v>59554120</v>
      </c>
      <c r="F12" s="17">
        <v>1</v>
      </c>
      <c r="G12" s="17">
        <v>25000000</v>
      </c>
      <c r="H12" s="17">
        <v>1</v>
      </c>
      <c r="I12" s="17">
        <v>2000000</v>
      </c>
      <c r="J12" s="17">
        <v>2</v>
      </c>
      <c r="K12" s="17">
        <v>33950000</v>
      </c>
      <c r="L12" s="17">
        <v>2</v>
      </c>
      <c r="M12" s="17">
        <v>8085163.5</v>
      </c>
      <c r="N12" s="17">
        <v>4</v>
      </c>
      <c r="O12" s="17">
        <v>38264087</v>
      </c>
      <c r="P12" s="17">
        <v>14</v>
      </c>
      <c r="Q12" s="17">
        <v>110313656</v>
      </c>
      <c r="R12" s="17">
        <v>16</v>
      </c>
      <c r="S12" s="17">
        <v>81402149</v>
      </c>
      <c r="T12" s="17">
        <v>20</v>
      </c>
      <c r="U12" s="17">
        <v>194733899</v>
      </c>
      <c r="V12" s="18">
        <v>14</v>
      </c>
      <c r="W12" s="17">
        <v>69820802</v>
      </c>
      <c r="X12" s="18">
        <v>20</v>
      </c>
      <c r="Y12" s="17">
        <v>92002681</v>
      </c>
      <c r="Z12" s="17">
        <v>1</v>
      </c>
      <c r="AA12" s="17">
        <v>113602223.7</v>
      </c>
      <c r="AB12" s="113">
        <v>3</v>
      </c>
      <c r="AC12" s="113">
        <v>59948851</v>
      </c>
      <c r="AD12" s="113">
        <v>7</v>
      </c>
      <c r="AE12" s="113">
        <v>86280701</v>
      </c>
    </row>
    <row r="13" spans="1:31" ht="11.25" customHeight="1" x14ac:dyDescent="0.25">
      <c r="A13" s="13" t="s">
        <v>59</v>
      </c>
      <c r="B13" s="16">
        <v>314</v>
      </c>
      <c r="C13" s="16">
        <v>2334630737.4700003</v>
      </c>
      <c r="D13" s="17">
        <v>31</v>
      </c>
      <c r="E13" s="17">
        <v>235208058</v>
      </c>
      <c r="F13" s="17">
        <v>4</v>
      </c>
      <c r="G13" s="17">
        <v>100000000</v>
      </c>
      <c r="H13" s="17">
        <v>7</v>
      </c>
      <c r="I13" s="17">
        <v>17724580</v>
      </c>
      <c r="J13" s="17">
        <v>2</v>
      </c>
      <c r="K13" s="17">
        <v>38000000</v>
      </c>
      <c r="L13" s="17">
        <v>12</v>
      </c>
      <c r="M13" s="17">
        <v>49865084</v>
      </c>
      <c r="N13" s="17">
        <v>9</v>
      </c>
      <c r="O13" s="17">
        <v>81905326</v>
      </c>
      <c r="P13" s="17">
        <v>42</v>
      </c>
      <c r="Q13" s="17">
        <v>331517933</v>
      </c>
      <c r="R13" s="17">
        <v>25</v>
      </c>
      <c r="S13" s="17">
        <v>116909163.47000001</v>
      </c>
      <c r="T13" s="17">
        <v>38</v>
      </c>
      <c r="U13" s="17">
        <v>365801943</v>
      </c>
      <c r="V13" s="18">
        <v>32</v>
      </c>
      <c r="W13" s="17">
        <v>157183547</v>
      </c>
      <c r="X13" s="18">
        <v>94</v>
      </c>
      <c r="Y13" s="17">
        <v>431267224</v>
      </c>
      <c r="Z13" s="17">
        <v>1</v>
      </c>
      <c r="AA13" s="17">
        <v>144984810</v>
      </c>
      <c r="AB13" s="113">
        <v>3</v>
      </c>
      <c r="AC13" s="113">
        <v>59727494</v>
      </c>
      <c r="AD13" s="113">
        <v>14</v>
      </c>
      <c r="AE13" s="113">
        <v>204535575</v>
      </c>
    </row>
    <row r="14" spans="1:31" ht="11.25" customHeight="1" x14ac:dyDescent="0.25">
      <c r="A14" s="13" t="s">
        <v>63</v>
      </c>
      <c r="B14" s="16">
        <v>14</v>
      </c>
      <c r="C14" s="16">
        <v>261196858</v>
      </c>
      <c r="D14" s="17">
        <v>2</v>
      </c>
      <c r="E14" s="17">
        <v>19890807</v>
      </c>
      <c r="F14" s="17">
        <v>0</v>
      </c>
      <c r="G14" s="17">
        <v>0</v>
      </c>
      <c r="H14" s="17">
        <v>0</v>
      </c>
      <c r="I14" s="17">
        <v>0</v>
      </c>
      <c r="J14" s="17">
        <v>0</v>
      </c>
      <c r="K14" s="17">
        <v>0</v>
      </c>
      <c r="L14" s="17">
        <v>0</v>
      </c>
      <c r="M14" s="17">
        <v>0</v>
      </c>
      <c r="N14" s="17">
        <v>0</v>
      </c>
      <c r="O14" s="17">
        <v>0</v>
      </c>
      <c r="P14" s="17">
        <v>1</v>
      </c>
      <c r="Q14" s="17">
        <v>14995000</v>
      </c>
      <c r="R14" s="17">
        <v>1</v>
      </c>
      <c r="S14" s="17">
        <v>5000000</v>
      </c>
      <c r="T14" s="17">
        <v>2</v>
      </c>
      <c r="U14" s="17">
        <v>18296424</v>
      </c>
      <c r="V14" s="17">
        <v>0</v>
      </c>
      <c r="W14" s="17">
        <v>0</v>
      </c>
      <c r="X14" s="18">
        <v>6</v>
      </c>
      <c r="Y14" s="17">
        <v>26038535</v>
      </c>
      <c r="Z14" s="17">
        <v>1</v>
      </c>
      <c r="AA14" s="17">
        <v>145000000</v>
      </c>
      <c r="AB14" s="113">
        <v>0</v>
      </c>
      <c r="AC14" s="113">
        <v>0</v>
      </c>
      <c r="AD14" s="113">
        <v>1</v>
      </c>
      <c r="AE14" s="113">
        <v>31976092</v>
      </c>
    </row>
    <row r="15" spans="1:31" ht="11.25" customHeight="1" x14ac:dyDescent="0.25">
      <c r="A15" s="13" t="s">
        <v>55</v>
      </c>
      <c r="B15" s="16">
        <v>17</v>
      </c>
      <c r="C15" s="16">
        <v>110160544</v>
      </c>
      <c r="D15" s="17">
        <v>1</v>
      </c>
      <c r="E15" s="17">
        <v>7946005</v>
      </c>
      <c r="F15" s="17">
        <v>0</v>
      </c>
      <c r="G15" s="17">
        <v>0</v>
      </c>
      <c r="H15" s="17">
        <v>0</v>
      </c>
      <c r="I15" s="17">
        <v>0</v>
      </c>
      <c r="J15" s="17">
        <v>0</v>
      </c>
      <c r="K15" s="17">
        <v>0</v>
      </c>
      <c r="L15" s="17">
        <v>0</v>
      </c>
      <c r="M15" s="17">
        <v>0</v>
      </c>
      <c r="N15" s="17">
        <v>1</v>
      </c>
      <c r="O15" s="17">
        <v>9958280</v>
      </c>
      <c r="P15" s="17">
        <v>2</v>
      </c>
      <c r="Q15" s="17">
        <v>18591912</v>
      </c>
      <c r="R15" s="17">
        <v>3</v>
      </c>
      <c r="S15" s="17">
        <v>15562340</v>
      </c>
      <c r="T15" s="17">
        <v>3</v>
      </c>
      <c r="U15" s="17">
        <v>29956638</v>
      </c>
      <c r="V15" s="18">
        <v>1</v>
      </c>
      <c r="W15" s="17">
        <v>2715200</v>
      </c>
      <c r="X15" s="17">
        <v>6</v>
      </c>
      <c r="Y15" s="17">
        <v>25430169</v>
      </c>
      <c r="Z15" s="17">
        <v>0</v>
      </c>
      <c r="AA15" s="17">
        <v>0</v>
      </c>
      <c r="AB15" s="113">
        <v>0</v>
      </c>
      <c r="AC15" s="113">
        <v>0</v>
      </c>
      <c r="AD15" s="113">
        <v>0</v>
      </c>
      <c r="AE15" s="113">
        <v>0</v>
      </c>
    </row>
    <row r="16" spans="1:31" ht="11.25" customHeight="1" x14ac:dyDescent="0.25">
      <c r="A16" s="13" t="s">
        <v>84</v>
      </c>
      <c r="B16" s="16">
        <v>6</v>
      </c>
      <c r="C16" s="16">
        <v>34659718</v>
      </c>
      <c r="D16" s="17">
        <v>1</v>
      </c>
      <c r="E16" s="17">
        <v>4891185</v>
      </c>
      <c r="F16" s="17">
        <v>0</v>
      </c>
      <c r="G16" s="17">
        <v>0</v>
      </c>
      <c r="H16" s="17">
        <v>0</v>
      </c>
      <c r="I16" s="17">
        <v>0</v>
      </c>
      <c r="J16" s="17">
        <v>0</v>
      </c>
      <c r="K16" s="17">
        <v>0</v>
      </c>
      <c r="L16" s="17">
        <v>0</v>
      </c>
      <c r="M16" s="17">
        <v>0</v>
      </c>
      <c r="N16" s="17">
        <v>1</v>
      </c>
      <c r="O16" s="17">
        <v>8889163</v>
      </c>
      <c r="P16" s="17">
        <v>0</v>
      </c>
      <c r="Q16" s="17">
        <v>0</v>
      </c>
      <c r="R16" s="17">
        <v>0</v>
      </c>
      <c r="S16" s="17">
        <v>0</v>
      </c>
      <c r="T16" s="17">
        <v>1</v>
      </c>
      <c r="U16" s="17">
        <v>6933714</v>
      </c>
      <c r="V16" s="18">
        <v>1</v>
      </c>
      <c r="W16" s="17">
        <v>4956005</v>
      </c>
      <c r="X16" s="17">
        <v>2</v>
      </c>
      <c r="Y16" s="17">
        <v>8989651</v>
      </c>
      <c r="Z16" s="17">
        <v>0</v>
      </c>
      <c r="AA16" s="17">
        <v>0</v>
      </c>
      <c r="AB16" s="113">
        <v>0</v>
      </c>
      <c r="AC16" s="113">
        <v>0</v>
      </c>
      <c r="AD16" s="113">
        <v>0</v>
      </c>
      <c r="AE16" s="113">
        <v>0</v>
      </c>
    </row>
    <row r="17" spans="1:31" ht="11.25" customHeight="1" x14ac:dyDescent="0.25">
      <c r="A17" s="13" t="s">
        <v>86</v>
      </c>
      <c r="B17" s="16">
        <v>30</v>
      </c>
      <c r="C17" s="16">
        <v>216928893</v>
      </c>
      <c r="D17" s="17">
        <v>2</v>
      </c>
      <c r="E17" s="17">
        <v>9497500</v>
      </c>
      <c r="F17" s="17">
        <v>1</v>
      </c>
      <c r="G17" s="17">
        <v>25000000</v>
      </c>
      <c r="H17" s="17">
        <v>0</v>
      </c>
      <c r="I17" s="17">
        <v>0</v>
      </c>
      <c r="J17" s="17">
        <v>0</v>
      </c>
      <c r="K17" s="17">
        <v>0</v>
      </c>
      <c r="L17" s="17">
        <v>0</v>
      </c>
      <c r="M17" s="17">
        <v>0</v>
      </c>
      <c r="N17" s="17">
        <v>1</v>
      </c>
      <c r="O17" s="17">
        <v>9854460</v>
      </c>
      <c r="P17" s="17">
        <v>8</v>
      </c>
      <c r="Q17" s="17">
        <v>44018485</v>
      </c>
      <c r="R17" s="17">
        <v>2</v>
      </c>
      <c r="S17" s="17">
        <v>12600000</v>
      </c>
      <c r="T17" s="17">
        <v>4</v>
      </c>
      <c r="U17" s="17">
        <v>43492528</v>
      </c>
      <c r="V17" s="18">
        <v>0</v>
      </c>
      <c r="W17" s="17">
        <v>0</v>
      </c>
      <c r="X17" s="17">
        <v>9</v>
      </c>
      <c r="Y17" s="17">
        <v>39462201</v>
      </c>
      <c r="Z17" s="17">
        <v>0</v>
      </c>
      <c r="AA17" s="17">
        <v>0</v>
      </c>
      <c r="AB17" s="113">
        <v>0</v>
      </c>
      <c r="AC17" s="113">
        <v>0</v>
      </c>
      <c r="AD17" s="113">
        <v>3</v>
      </c>
      <c r="AE17" s="113">
        <v>33003719</v>
      </c>
    </row>
    <row r="18" spans="1:31" ht="11.25" customHeight="1" x14ac:dyDescent="0.25">
      <c r="A18" s="13" t="s">
        <v>87</v>
      </c>
      <c r="B18" s="16">
        <v>13</v>
      </c>
      <c r="C18" s="16">
        <v>73378215</v>
      </c>
      <c r="D18" s="17">
        <v>2</v>
      </c>
      <c r="E18" s="17">
        <v>12679994</v>
      </c>
      <c r="F18" s="17">
        <v>0</v>
      </c>
      <c r="G18" s="17">
        <v>0</v>
      </c>
      <c r="H18" s="17">
        <v>0</v>
      </c>
      <c r="I18" s="17">
        <v>0</v>
      </c>
      <c r="J18" s="17">
        <v>0</v>
      </c>
      <c r="K18" s="17">
        <v>0</v>
      </c>
      <c r="L18" s="17">
        <v>3</v>
      </c>
      <c r="M18" s="17">
        <v>12205083</v>
      </c>
      <c r="N18" s="17">
        <v>1</v>
      </c>
      <c r="O18" s="17">
        <v>9000000</v>
      </c>
      <c r="P18" s="17">
        <v>1</v>
      </c>
      <c r="Q18" s="17">
        <v>3995940</v>
      </c>
      <c r="R18" s="17">
        <v>2</v>
      </c>
      <c r="S18" s="17">
        <v>14699808</v>
      </c>
      <c r="T18" s="17">
        <v>1</v>
      </c>
      <c r="U18" s="17">
        <v>6998060</v>
      </c>
      <c r="V18" s="18">
        <v>0</v>
      </c>
      <c r="W18" s="17">
        <v>0</v>
      </c>
      <c r="X18" s="17">
        <v>3</v>
      </c>
      <c r="Y18" s="17">
        <v>13799330</v>
      </c>
      <c r="Z18" s="17">
        <v>0</v>
      </c>
      <c r="AA18" s="17">
        <v>0</v>
      </c>
      <c r="AB18" s="113">
        <v>0</v>
      </c>
      <c r="AC18" s="113">
        <v>0</v>
      </c>
      <c r="AD18" s="113">
        <v>0</v>
      </c>
      <c r="AE18" s="113">
        <v>0</v>
      </c>
    </row>
    <row r="19" spans="1:31" ht="11.25" customHeight="1" x14ac:dyDescent="0.25">
      <c r="A19" s="13" t="s">
        <v>88</v>
      </c>
      <c r="B19" s="16">
        <v>32</v>
      </c>
      <c r="C19" s="16">
        <v>255587557</v>
      </c>
      <c r="D19" s="17">
        <v>4</v>
      </c>
      <c r="E19" s="17">
        <v>31292270</v>
      </c>
      <c r="F19" s="17">
        <v>1</v>
      </c>
      <c r="G19" s="17">
        <v>25000000</v>
      </c>
      <c r="H19" s="17">
        <v>0</v>
      </c>
      <c r="I19" s="17">
        <v>0</v>
      </c>
      <c r="J19" s="17">
        <v>1</v>
      </c>
      <c r="K19" s="17">
        <v>18000000</v>
      </c>
      <c r="L19" s="17">
        <v>3</v>
      </c>
      <c r="M19" s="17">
        <v>15824935</v>
      </c>
      <c r="N19" s="17">
        <v>1</v>
      </c>
      <c r="O19" s="17">
        <v>9989022</v>
      </c>
      <c r="P19" s="17">
        <v>3</v>
      </c>
      <c r="Q19" s="17">
        <v>11885813</v>
      </c>
      <c r="R19" s="17">
        <v>2</v>
      </c>
      <c r="S19" s="17">
        <v>20000000</v>
      </c>
      <c r="T19" s="17">
        <v>1</v>
      </c>
      <c r="U19" s="17">
        <v>7242100</v>
      </c>
      <c r="V19" s="18">
        <v>3</v>
      </c>
      <c r="W19" s="17">
        <v>14360812</v>
      </c>
      <c r="X19" s="17">
        <v>10</v>
      </c>
      <c r="Y19" s="17">
        <v>43708492</v>
      </c>
      <c r="Z19" s="17">
        <v>0</v>
      </c>
      <c r="AA19" s="17">
        <v>0</v>
      </c>
      <c r="AB19" s="113">
        <v>0</v>
      </c>
      <c r="AC19" s="113">
        <v>0</v>
      </c>
      <c r="AD19" s="113">
        <v>3</v>
      </c>
      <c r="AE19" s="113">
        <v>58284113</v>
      </c>
    </row>
    <row r="20" spans="1:31" ht="11.25" customHeight="1" x14ac:dyDescent="0.25">
      <c r="A20" s="13" t="s">
        <v>89</v>
      </c>
      <c r="B20" s="16">
        <v>33</v>
      </c>
      <c r="C20" s="16">
        <v>232897970</v>
      </c>
      <c r="D20" s="17">
        <v>2</v>
      </c>
      <c r="E20" s="17">
        <v>16142156</v>
      </c>
      <c r="F20" s="17">
        <v>0</v>
      </c>
      <c r="G20" s="17">
        <v>0</v>
      </c>
      <c r="H20" s="17">
        <v>0</v>
      </c>
      <c r="I20" s="17">
        <v>0</v>
      </c>
      <c r="J20" s="17">
        <v>0</v>
      </c>
      <c r="K20" s="17">
        <v>0</v>
      </c>
      <c r="L20" s="17">
        <v>0</v>
      </c>
      <c r="M20" s="17">
        <v>0</v>
      </c>
      <c r="N20" s="17">
        <v>7</v>
      </c>
      <c r="O20" s="17">
        <v>66111287</v>
      </c>
      <c r="P20" s="17">
        <v>3</v>
      </c>
      <c r="Q20" s="17">
        <v>22788267</v>
      </c>
      <c r="R20" s="17">
        <v>1</v>
      </c>
      <c r="S20" s="17">
        <v>9235703</v>
      </c>
      <c r="T20" s="17">
        <v>3</v>
      </c>
      <c r="U20" s="17">
        <v>19277564</v>
      </c>
      <c r="V20" s="18">
        <v>2</v>
      </c>
      <c r="W20" s="17">
        <v>8506863</v>
      </c>
      <c r="X20" s="17">
        <v>11</v>
      </c>
      <c r="Y20" s="17">
        <v>51730245</v>
      </c>
      <c r="Z20" s="17">
        <v>0</v>
      </c>
      <c r="AA20" s="17">
        <v>0</v>
      </c>
      <c r="AB20" s="113">
        <v>0</v>
      </c>
      <c r="AC20" s="113">
        <v>0</v>
      </c>
      <c r="AD20" s="113">
        <v>4</v>
      </c>
      <c r="AE20" s="113">
        <v>39105885</v>
      </c>
    </row>
    <row r="21" spans="1:31" ht="11.25" customHeight="1" x14ac:dyDescent="0.25">
      <c r="A21" s="13" t="s">
        <v>68</v>
      </c>
      <c r="B21" s="16">
        <v>4</v>
      </c>
      <c r="C21" s="16">
        <v>26686296</v>
      </c>
      <c r="D21" s="17">
        <v>1</v>
      </c>
      <c r="E21" s="17">
        <v>903994</v>
      </c>
      <c r="F21" s="17">
        <v>0</v>
      </c>
      <c r="G21" s="17">
        <v>0</v>
      </c>
      <c r="H21" s="17">
        <v>0</v>
      </c>
      <c r="I21" s="17">
        <v>0</v>
      </c>
      <c r="J21" s="17">
        <v>0</v>
      </c>
      <c r="K21" s="17">
        <v>0</v>
      </c>
      <c r="L21" s="17">
        <v>0</v>
      </c>
      <c r="M21" s="17">
        <v>0</v>
      </c>
      <c r="N21" s="17">
        <v>2</v>
      </c>
      <c r="O21" s="17">
        <v>19787762</v>
      </c>
      <c r="P21" s="17">
        <v>0</v>
      </c>
      <c r="Q21" s="17">
        <v>0</v>
      </c>
      <c r="R21" s="17">
        <v>0</v>
      </c>
      <c r="S21" s="17">
        <v>0</v>
      </c>
      <c r="T21" s="17">
        <v>0</v>
      </c>
      <c r="U21" s="17">
        <v>0</v>
      </c>
      <c r="V21" s="17">
        <v>0</v>
      </c>
      <c r="W21" s="17">
        <v>0</v>
      </c>
      <c r="X21" s="17">
        <v>1</v>
      </c>
      <c r="Y21" s="17">
        <v>5994540</v>
      </c>
      <c r="Z21" s="17">
        <v>0</v>
      </c>
      <c r="AA21" s="17">
        <v>0</v>
      </c>
      <c r="AB21" s="113">
        <v>0</v>
      </c>
      <c r="AC21" s="113">
        <v>0</v>
      </c>
      <c r="AD21" s="113">
        <v>0</v>
      </c>
      <c r="AE21" s="113">
        <v>0</v>
      </c>
    </row>
    <row r="22" spans="1:31" ht="11.25" customHeight="1" x14ac:dyDescent="0.25">
      <c r="A22" s="13" t="s">
        <v>67</v>
      </c>
      <c r="B22" s="16">
        <v>3</v>
      </c>
      <c r="C22" s="16">
        <v>27532392</v>
      </c>
      <c r="D22" s="17">
        <v>1</v>
      </c>
      <c r="E22" s="17">
        <v>7697588</v>
      </c>
      <c r="F22" s="17">
        <v>0</v>
      </c>
      <c r="G22" s="17">
        <v>0</v>
      </c>
      <c r="H22" s="17">
        <v>0</v>
      </c>
      <c r="I22" s="17">
        <v>0</v>
      </c>
      <c r="J22" s="17">
        <v>0</v>
      </c>
      <c r="K22" s="17">
        <v>0</v>
      </c>
      <c r="L22" s="17">
        <v>0</v>
      </c>
      <c r="M22" s="17">
        <v>0</v>
      </c>
      <c r="N22" s="17">
        <v>0</v>
      </c>
      <c r="O22" s="17">
        <v>0</v>
      </c>
      <c r="P22" s="17">
        <v>0</v>
      </c>
      <c r="Q22" s="17">
        <v>0</v>
      </c>
      <c r="R22" s="17">
        <v>0</v>
      </c>
      <c r="S22" s="17">
        <v>0</v>
      </c>
      <c r="T22" s="17">
        <v>1</v>
      </c>
      <c r="U22" s="17">
        <v>14850999</v>
      </c>
      <c r="V22" s="18">
        <v>0</v>
      </c>
      <c r="W22" s="17">
        <v>0</v>
      </c>
      <c r="X22" s="17">
        <v>1</v>
      </c>
      <c r="Y22" s="17">
        <v>4983805</v>
      </c>
      <c r="Z22" s="17">
        <v>0</v>
      </c>
      <c r="AA22" s="17">
        <v>0</v>
      </c>
      <c r="AB22" s="113">
        <v>0</v>
      </c>
      <c r="AC22" s="113">
        <v>0</v>
      </c>
      <c r="AD22" s="113">
        <v>0</v>
      </c>
      <c r="AE22" s="113">
        <v>0</v>
      </c>
    </row>
    <row r="23" spans="1:31" ht="11.25" customHeight="1" x14ac:dyDescent="0.25">
      <c r="A23" s="13" t="s">
        <v>93</v>
      </c>
      <c r="B23" s="16">
        <v>0</v>
      </c>
      <c r="C23" s="16">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13">
        <v>0</v>
      </c>
      <c r="AC23" s="113">
        <v>0</v>
      </c>
      <c r="AD23" s="113">
        <v>0</v>
      </c>
      <c r="AE23" s="113">
        <v>0</v>
      </c>
    </row>
    <row r="24" spans="1:31" ht="11.25" customHeight="1" x14ac:dyDescent="0.25">
      <c r="A24" s="13"/>
      <c r="B24" s="126">
        <f>SUM(B7:B22)</f>
        <v>625</v>
      </c>
      <c r="C24" s="126">
        <f>SUM(C7:C22)</f>
        <v>5008371111.6700001</v>
      </c>
      <c r="Z24" s="17"/>
      <c r="AA24" s="17"/>
    </row>
    <row r="25" spans="1:31" ht="11.25" customHeight="1" x14ac:dyDescent="0.25">
      <c r="A25" s="13" t="s">
        <v>175</v>
      </c>
      <c r="Z25" s="17"/>
      <c r="AA25" s="17"/>
    </row>
    <row r="26" spans="1:31" x14ac:dyDescent="0.25">
      <c r="A26" s="13" t="s">
        <v>176</v>
      </c>
      <c r="B26" s="13"/>
      <c r="C26" s="13"/>
      <c r="D26" s="13"/>
      <c r="E26" s="13"/>
      <c r="F26" s="13"/>
      <c r="G26" s="13"/>
      <c r="H26" s="13"/>
      <c r="I26" s="13"/>
      <c r="J26" s="13"/>
      <c r="K26" s="13"/>
      <c r="L26" s="13"/>
      <c r="M26" s="13"/>
    </row>
    <row r="27" spans="1:31" ht="12.75" customHeight="1" x14ac:dyDescent="0.25">
      <c r="A27" s="63" t="s">
        <v>125</v>
      </c>
      <c r="B27" s="72"/>
      <c r="C27" s="72"/>
      <c r="D27" s="72"/>
      <c r="E27" s="72"/>
      <c r="F27" s="72"/>
      <c r="G27" s="72"/>
      <c r="H27" s="72"/>
      <c r="I27" s="72"/>
      <c r="J27" s="72"/>
      <c r="K27" s="72"/>
      <c r="L27" s="72"/>
      <c r="M27" s="72"/>
      <c r="N27" s="72"/>
      <c r="O27" s="72"/>
      <c r="P27" s="72"/>
      <c r="Q27" s="72"/>
    </row>
    <row r="28" spans="1:31" x14ac:dyDescent="0.25">
      <c r="A28" s="12" t="s">
        <v>177</v>
      </c>
      <c r="B28" s="12"/>
      <c r="C28" s="12"/>
      <c r="D28" s="12"/>
      <c r="E28" s="12"/>
      <c r="F28" s="12"/>
      <c r="G28" s="12"/>
      <c r="H28" s="12"/>
      <c r="I28" s="12"/>
      <c r="J28" s="12"/>
      <c r="K28" s="12"/>
      <c r="L28" s="12"/>
      <c r="M28" s="19"/>
      <c r="N28" s="20"/>
      <c r="O28" s="20"/>
      <c r="P28" s="20"/>
      <c r="Q28" s="20"/>
    </row>
    <row r="29" spans="1:31" x14ac:dyDescent="0.25">
      <c r="A29" s="21" t="s">
        <v>94</v>
      </c>
      <c r="B29" s="21"/>
      <c r="C29" s="21"/>
      <c r="D29" s="21"/>
      <c r="E29" s="21"/>
      <c r="F29" s="21"/>
      <c r="G29" s="21"/>
      <c r="H29" s="21"/>
      <c r="I29" s="21"/>
      <c r="J29" s="21"/>
      <c r="K29" s="21"/>
      <c r="L29" s="21"/>
      <c r="M29" s="19"/>
      <c r="N29" s="20"/>
      <c r="O29" s="20"/>
      <c r="P29" s="20"/>
      <c r="Q29" s="20"/>
    </row>
    <row r="30" spans="1:31" x14ac:dyDescent="0.25">
      <c r="A30" s="13" t="s">
        <v>95</v>
      </c>
      <c r="B30" s="13"/>
      <c r="C30" s="13"/>
      <c r="D30" s="13"/>
      <c r="E30" s="13"/>
      <c r="F30" s="13"/>
      <c r="G30" s="13"/>
      <c r="H30" s="13"/>
      <c r="I30" s="13"/>
      <c r="J30" s="13"/>
      <c r="K30" s="13"/>
      <c r="L30" s="13"/>
      <c r="M30" s="19"/>
      <c r="N30" s="20"/>
      <c r="O30" s="20"/>
      <c r="P30" s="20"/>
      <c r="Q30" s="20"/>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ADAIN 2023</vt:lpstr>
      <vt:lpstr>1.Ser Beneficiaria</vt:lpstr>
      <vt:lpstr>2.Matrícula Pregrado</vt:lpstr>
      <vt:lpstr>3.Matrícula Postgrado</vt:lpstr>
      <vt:lpstr>4.Años Acreditación</vt:lpstr>
      <vt:lpstr>5.Áreas Acreditación</vt:lpstr>
      <vt:lpstr>6.Fondo Cultura por habitante</vt:lpstr>
      <vt:lpstr>% por Universidad(cultura)</vt:lpstr>
      <vt:lpstr>14.9</vt:lpstr>
      <vt:lpstr>15.7</vt:lpstr>
      <vt:lpstr>16.1</vt:lpstr>
      <vt:lpstr>22.2</vt: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Torres Huerta</dc:creator>
  <cp:lastModifiedBy>Roxana Acuña Molina</cp:lastModifiedBy>
  <cp:lastPrinted>2023-03-15T18:30:04Z</cp:lastPrinted>
  <dcterms:created xsi:type="dcterms:W3CDTF">2020-02-25T14:03:33Z</dcterms:created>
  <dcterms:modified xsi:type="dcterms:W3CDTF">2024-03-22T13:12:06Z</dcterms:modified>
</cp:coreProperties>
</file>