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educa-my.sharepoint.com/personal/roxana_acuna_mineduc_cl/Documents/UDAC 2008/ADAIN/ADAIN 2022/"/>
    </mc:Choice>
  </mc:AlternateContent>
  <xr:revisionPtr revIDLastSave="20" documentId="8_{7FBD67C3-DEF1-4630-8D9F-3E3FA74A1EDB}" xr6:coauthVersionLast="47" xr6:coauthVersionMax="47" xr10:uidLastSave="{E5307267-0D21-47DD-B0C9-E32B45E948C4}"/>
  <bookViews>
    <workbookView xWindow="-120" yWindow="-120" windowWidth="20730" windowHeight="11160" xr2:uid="{F0A2379E-764C-45FA-BE23-61664249A23E}"/>
  </bookViews>
  <sheets>
    <sheet name="ADAIN 2022" sheetId="1" r:id="rId1"/>
    <sheet name="1.Ser Beneficiaria" sheetId="2" r:id="rId2"/>
    <sheet name="2.Matrícula Pregrado" sheetId="3" r:id="rId3"/>
    <sheet name="3.Matrícula Postgrado" sheetId="4" r:id="rId4"/>
    <sheet name="4.Años Acreditación" sheetId="5" r:id="rId5"/>
    <sheet name="5.Áreas Acreditación" sheetId="7" r:id="rId6"/>
    <sheet name="6.Fondo Cultura por habitante" sheetId="6" r:id="rId7"/>
    <sheet name="% por Universidad(cultura)" sheetId="8" r:id="rId8"/>
    <sheet name="14.9" sheetId="19" r:id="rId9"/>
    <sheet name="15.8" sheetId="20" r:id="rId10"/>
    <sheet name="16.1" sheetId="21" r:id="rId11"/>
    <sheet name="22.2" sheetId="22" r:id="rId12"/>
    <sheet name="Población" sheetId="13" r:id="rId13"/>
  </sheets>
  <definedNames>
    <definedName name="_xlnm._FilterDatabase" localSheetId="7" hidden="1">'% por Universidad(cultura)'!$A$5:$T$24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hidden="1">#REF!</definedName>
    <definedName name="_Key2" localSheetId="8" hidden="1">#REF!</definedName>
    <definedName name="_Key2" localSheetId="9" hidden="1">#REF!</definedName>
    <definedName name="_Key2" localSheetId="10" hidden="1">#REF!</definedName>
    <definedName name="_Key2" localSheetId="11" hidden="1">#REF!</definedName>
    <definedName name="_Key2" hidden="1">#REF!</definedName>
    <definedName name="_Order1" hidden="1">255</definedName>
    <definedName name="_Order2" hidden="1">255</definedName>
    <definedName name="_xlnm.Print_Area" localSheetId="0">'ADAIN 2022'!$A$1:$P$43</definedName>
    <definedName name="cConcDesde" localSheetId="8">#REF!</definedName>
    <definedName name="cConcDesde" localSheetId="9">#REF!</definedName>
    <definedName name="cConcDesde" localSheetId="10">#REF!</definedName>
    <definedName name="cConcDesde" localSheetId="11">#REF!</definedName>
    <definedName name="cConcDesde">#REF!</definedName>
    <definedName name="cConcHasta" localSheetId="8">#REF!</definedName>
    <definedName name="cConcHasta" localSheetId="9">#REF!</definedName>
    <definedName name="cConcHasta" localSheetId="10">#REF!</definedName>
    <definedName name="cConcHasta" localSheetId="11">#REF!</definedName>
    <definedName name="cConcHasta">#REF!</definedName>
    <definedName name="cFecha" localSheetId="8">#REF!</definedName>
    <definedName name="cFecha" localSheetId="9">#REF!</definedName>
    <definedName name="cFecha" localSheetId="10">#REF!</definedName>
    <definedName name="cFecha" localSheetId="11">#REF!</definedName>
    <definedName name="cFecha">#REF!</definedName>
    <definedName name="CONAF" localSheetId="8" hidden="1">#REF!</definedName>
    <definedName name="CONAF" localSheetId="9" hidden="1">#REF!</definedName>
    <definedName name="CONAF" localSheetId="10" hidden="1">#REF!</definedName>
    <definedName name="CONAF" localSheetId="11" hidden="1">#REF!</definedName>
    <definedName name="CONAF" hidden="1">#REF!</definedName>
    <definedName name="CONAF_2" localSheetId="8" hidden="1">#REF!</definedName>
    <definedName name="CONAF_2" localSheetId="9" hidden="1">#REF!</definedName>
    <definedName name="CONAF_2" localSheetId="10" hidden="1">#REF!</definedName>
    <definedName name="CONAF_2" localSheetId="11" hidden="1">#REF!</definedName>
    <definedName name="CONAF_2" hidden="1">#REF!</definedName>
    <definedName name="CONAF_3" localSheetId="8">#REF!</definedName>
    <definedName name="CONAF_3" localSheetId="9">#REF!</definedName>
    <definedName name="CONAF_3" localSheetId="10">#REF!</definedName>
    <definedName name="CONAF_3" localSheetId="11">#REF!</definedName>
    <definedName name="CONAF_3">#REF!</definedName>
    <definedName name="coni" localSheetId="8">#REF!</definedName>
    <definedName name="coni" localSheetId="9">#REF!</definedName>
    <definedName name="coni" localSheetId="10">#REF!</definedName>
    <definedName name="coni" localSheetId="11">#REF!</definedName>
    <definedName name="coni">#REF!</definedName>
    <definedName name="cURL" localSheetId="8">#REF!</definedName>
    <definedName name="cURL" localSheetId="9">#REF!</definedName>
    <definedName name="cURL" localSheetId="10">#REF!</definedName>
    <definedName name="cURL" localSheetId="11">#REF!</definedName>
    <definedName name="cURL">#REF!</definedName>
    <definedName name="li" localSheetId="8" hidden="1">#REF!</definedName>
    <definedName name="li" localSheetId="9" hidden="1">#REF!</definedName>
    <definedName name="li" localSheetId="10" hidden="1">#REF!</definedName>
    <definedName name="li" localSheetId="11" hidden="1">#REF!</definedName>
    <definedName name="li" hidden="1">#REF!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O" localSheetId="8">#REF!</definedName>
    <definedName name="MO" localSheetId="9">#REF!</definedName>
    <definedName name="MO" localSheetId="10">#REF!</definedName>
    <definedName name="MO" localSheetId="11">#REF!</definedName>
    <definedName name="MO">#REF!</definedName>
    <definedName name="Q_ConsolidadoMutuales_EmpresasCreativas" localSheetId="8">#REF!</definedName>
    <definedName name="Q_ConsolidadoMutuales_EmpresasCreativas" localSheetId="9">#REF!</definedName>
    <definedName name="Q_ConsolidadoMutuales_EmpresasCreativas" localSheetId="10">#REF!</definedName>
    <definedName name="Q_ConsolidadoMutuales_EmpresasCreativas" localSheetId="11">#REF!</definedName>
    <definedName name="Q_ConsolidadoMutuales_EmpresasCreativas">#REF!</definedName>
    <definedName name="rApO" localSheetId="8">#REF!</definedName>
    <definedName name="rApO" localSheetId="9">#REF!</definedName>
    <definedName name="rApO" localSheetId="10">#REF!</definedName>
    <definedName name="rApO" localSheetId="11">#REF!</definedName>
    <definedName name="rApO">#REF!</definedName>
    <definedName name="rApP" localSheetId="8">#REF!</definedName>
    <definedName name="rApP" localSheetId="9">#REF!</definedName>
    <definedName name="rApP" localSheetId="10">#REF!</definedName>
    <definedName name="rApP" localSheetId="11">#REF!</definedName>
    <definedName name="rApP">#REF!</definedName>
    <definedName name="rDif" localSheetId="8">#REF!</definedName>
    <definedName name="rDif" localSheetId="9">#REF!</definedName>
    <definedName name="rDif" localSheetId="10">#REF!</definedName>
    <definedName name="rDif" localSheetId="11">#REF!</definedName>
    <definedName name="rDif">#REF!</definedName>
    <definedName name="rHon" localSheetId="8">#REF!</definedName>
    <definedName name="rHon" localSheetId="9">#REF!</definedName>
    <definedName name="rHon" localSheetId="10">#REF!</definedName>
    <definedName name="rHon" localSheetId="11">#REF!</definedName>
    <definedName name="rHon">#REF!</definedName>
    <definedName name="rInv" localSheetId="8">#REF!</definedName>
    <definedName name="rInv" localSheetId="9">#REF!</definedName>
    <definedName name="rInv" localSheetId="10">#REF!</definedName>
    <definedName name="rInv" localSheetId="11">#REF!</definedName>
    <definedName name="rInv">#REF!</definedName>
    <definedName name="rOpe" localSheetId="8">#REF!</definedName>
    <definedName name="rOpe" localSheetId="9">#REF!</definedName>
    <definedName name="rOpe" localSheetId="10">#REF!</definedName>
    <definedName name="rOpe" localSheetId="11">#REF!</definedName>
    <definedName name="rOpe">#REF!</definedName>
    <definedName name="S" localSheetId="8" hidden="1">#REF!</definedName>
    <definedName name="S" localSheetId="9" hidden="1">#REF!</definedName>
    <definedName name="S" localSheetId="10" hidden="1">#REF!</definedName>
    <definedName name="S" localSheetId="11" hidden="1">#REF!</definedName>
    <definedName name="S" hidden="1">#REF!</definedName>
    <definedName name="ttt" localSheetId="8" hidden="1">#REF!</definedName>
    <definedName name="ttt" localSheetId="9" hidden="1">#REF!</definedName>
    <definedName name="ttt" localSheetId="10" hidden="1">#REF!</definedName>
    <definedName name="ttt" localSheetId="11" hidden="1">#REF!</definedName>
    <definedName name="ttt" hidden="1">#REF!</definedName>
    <definedName name="yyy" localSheetId="8" hidden="1">#REF!</definedName>
    <definedName name="yyy" localSheetId="9" hidden="1">#REF!</definedName>
    <definedName name="yyy" localSheetId="10" hidden="1">#REF!</definedName>
    <definedName name="yyy" localSheetId="11" hidden="1">#REF!</definedName>
    <definedName name="yyy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6" i="1" l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25" i="1"/>
  <c r="C24" i="22" l="1"/>
  <c r="B24" i="22"/>
  <c r="C24" i="21"/>
  <c r="B24" i="21"/>
  <c r="C24" i="20"/>
  <c r="B24" i="20"/>
  <c r="C24" i="19"/>
  <c r="B24" i="19"/>
  <c r="E22" i="8" l="1"/>
  <c r="E23" i="8" s="1"/>
  <c r="D22" i="8"/>
  <c r="D23" i="8" s="1"/>
  <c r="N7" i="8" l="1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6" i="8"/>
  <c r="R22" i="8"/>
  <c r="K22" i="8"/>
  <c r="K23" i="8" s="1"/>
  <c r="J22" i="8"/>
  <c r="J23" i="8" s="1"/>
  <c r="I22" i="8"/>
  <c r="I23" i="8" s="1"/>
  <c r="H22" i="8"/>
  <c r="H23" i="8" s="1"/>
  <c r="O18" i="8"/>
  <c r="P18" i="8" s="1"/>
  <c r="O15" i="8"/>
  <c r="P15" i="8" s="1"/>
  <c r="N22" i="8" l="1"/>
  <c r="D12" i="1" l="1"/>
  <c r="E16" i="1" s="1"/>
  <c r="C2" i="3" s="1"/>
  <c r="D22" i="3" l="1"/>
  <c r="D22" i="7"/>
  <c r="D22" i="5"/>
  <c r="D22" i="4"/>
  <c r="E18" i="1"/>
  <c r="C2" i="5" s="1"/>
  <c r="E15" i="1"/>
  <c r="C2" i="2" s="1"/>
  <c r="E17" i="1"/>
  <c r="C2" i="4" s="1"/>
  <c r="E19" i="1"/>
  <c r="C2" i="7" s="1"/>
  <c r="E20" i="1"/>
  <c r="C2" i="6" s="1"/>
  <c r="D7" i="2" l="1"/>
  <c r="E27" i="1" s="1"/>
  <c r="E13" i="7"/>
  <c r="F13" i="7" s="1"/>
  <c r="I33" i="1" s="1"/>
  <c r="E21" i="5"/>
  <c r="F21" i="5" s="1"/>
  <c r="H41" i="1" s="1"/>
  <c r="E15" i="3"/>
  <c r="E13" i="3"/>
  <c r="E9" i="3"/>
  <c r="E6" i="3"/>
  <c r="E5" i="3"/>
  <c r="E10" i="3"/>
  <c r="E14" i="3"/>
  <c r="E18" i="3"/>
  <c r="E20" i="3"/>
  <c r="E12" i="3"/>
  <c r="E8" i="3"/>
  <c r="E19" i="3"/>
  <c r="E11" i="3"/>
  <c r="E7" i="3"/>
  <c r="E21" i="3"/>
  <c r="E17" i="3"/>
  <c r="E16" i="3"/>
  <c r="E10" i="5"/>
  <c r="E5" i="5"/>
  <c r="E6" i="7"/>
  <c r="E12" i="7"/>
  <c r="E18" i="7"/>
  <c r="E14" i="7"/>
  <c r="E10" i="7"/>
  <c r="E16" i="7"/>
  <c r="E20" i="7"/>
  <c r="E8" i="7"/>
  <c r="E19" i="7"/>
  <c r="E21" i="7"/>
  <c r="E5" i="7"/>
  <c r="E11" i="7"/>
  <c r="E9" i="7"/>
  <c r="E17" i="7"/>
  <c r="E15" i="7"/>
  <c r="E7" i="7"/>
  <c r="E19" i="5"/>
  <c r="E15" i="5"/>
  <c r="E9" i="5"/>
  <c r="E20" i="5"/>
  <c r="E13" i="5"/>
  <c r="E6" i="5"/>
  <c r="E8" i="5"/>
  <c r="E11" i="5"/>
  <c r="E12" i="5"/>
  <c r="E14" i="5"/>
  <c r="E17" i="5"/>
  <c r="E7" i="5"/>
  <c r="E16" i="5"/>
  <c r="E18" i="5"/>
  <c r="E6" i="4"/>
  <c r="E18" i="4"/>
  <c r="E14" i="4"/>
  <c r="E10" i="4"/>
  <c r="E16" i="4"/>
  <c r="E20" i="4"/>
  <c r="E12" i="4"/>
  <c r="E8" i="4"/>
  <c r="E11" i="4"/>
  <c r="E21" i="4"/>
  <c r="E5" i="4"/>
  <c r="E7" i="4"/>
  <c r="E13" i="4"/>
  <c r="E19" i="4"/>
  <c r="E9" i="4"/>
  <c r="E17" i="4"/>
  <c r="E15" i="4"/>
  <c r="D11" i="2"/>
  <c r="E31" i="1" s="1"/>
  <c r="D12" i="2"/>
  <c r="E32" i="1" s="1"/>
  <c r="D14" i="2"/>
  <c r="E34" i="1" s="1"/>
  <c r="D17" i="2"/>
  <c r="E37" i="1" s="1"/>
  <c r="D15" i="2"/>
  <c r="E35" i="1" s="1"/>
  <c r="D16" i="2"/>
  <c r="E36" i="1" s="1"/>
  <c r="D5" i="2"/>
  <c r="E25" i="1" s="1"/>
  <c r="D10" i="2"/>
  <c r="E30" i="1" s="1"/>
  <c r="D19" i="2"/>
  <c r="E39" i="1" s="1"/>
  <c r="D20" i="2"/>
  <c r="E40" i="1" s="1"/>
  <c r="D21" i="2"/>
  <c r="E41" i="1" s="1"/>
  <c r="D18" i="2"/>
  <c r="E38" i="1" s="1"/>
  <c r="D8" i="2"/>
  <c r="E28" i="1" s="1"/>
  <c r="D6" i="2"/>
  <c r="E26" i="1" s="1"/>
  <c r="D9" i="2"/>
  <c r="E29" i="1" s="1"/>
  <c r="D13" i="2"/>
  <c r="E33" i="1" s="1"/>
  <c r="F15" i="3" l="1"/>
  <c r="F35" i="1" s="1"/>
  <c r="F5" i="3"/>
  <c r="F25" i="1" s="1"/>
  <c r="F18" i="5"/>
  <c r="H38" i="1" s="1"/>
  <c r="F6" i="5"/>
  <c r="H26" i="1" s="1"/>
  <c r="F17" i="7"/>
  <c r="I37" i="1" s="1"/>
  <c r="F21" i="7"/>
  <c r="I41" i="1" s="1"/>
  <c r="F16" i="7"/>
  <c r="I36" i="1" s="1"/>
  <c r="F10" i="5"/>
  <c r="H30" i="1" s="1"/>
  <c r="F16" i="5"/>
  <c r="H36" i="1" s="1"/>
  <c r="F12" i="5"/>
  <c r="H32" i="1" s="1"/>
  <c r="F13" i="5"/>
  <c r="H33" i="1" s="1"/>
  <c r="F19" i="5"/>
  <c r="H39" i="1" s="1"/>
  <c r="F9" i="7"/>
  <c r="I29" i="1" s="1"/>
  <c r="F19" i="7"/>
  <c r="I39" i="1" s="1"/>
  <c r="F10" i="7"/>
  <c r="I30" i="1" s="1"/>
  <c r="F6" i="7"/>
  <c r="I26" i="1" s="1"/>
  <c r="F14" i="5"/>
  <c r="H34" i="1" s="1"/>
  <c r="F15" i="5"/>
  <c r="H35" i="1" s="1"/>
  <c r="F12" i="7"/>
  <c r="I32" i="1" s="1"/>
  <c r="F7" i="5"/>
  <c r="H27" i="1" s="1"/>
  <c r="F11" i="5"/>
  <c r="H31" i="1" s="1"/>
  <c r="F20" i="5"/>
  <c r="H40" i="1" s="1"/>
  <c r="F7" i="7"/>
  <c r="I27" i="1" s="1"/>
  <c r="F11" i="7"/>
  <c r="I31" i="1" s="1"/>
  <c r="F8" i="7"/>
  <c r="I28" i="1" s="1"/>
  <c r="F14" i="7"/>
  <c r="I34" i="1" s="1"/>
  <c r="F17" i="5"/>
  <c r="H37" i="1" s="1"/>
  <c r="F8" i="5"/>
  <c r="H28" i="1" s="1"/>
  <c r="F9" i="5"/>
  <c r="H29" i="1" s="1"/>
  <c r="F15" i="7"/>
  <c r="I35" i="1" s="1"/>
  <c r="F20" i="7"/>
  <c r="I40" i="1" s="1"/>
  <c r="F18" i="7"/>
  <c r="I38" i="1" s="1"/>
  <c r="F7" i="3"/>
  <c r="F27" i="1" s="1"/>
  <c r="F14" i="3"/>
  <c r="F34" i="1" s="1"/>
  <c r="F16" i="3"/>
  <c r="F36" i="1" s="1"/>
  <c r="F11" i="3"/>
  <c r="F31" i="1" s="1"/>
  <c r="F10" i="3"/>
  <c r="F30" i="1" s="1"/>
  <c r="F13" i="3"/>
  <c r="F33" i="1" s="1"/>
  <c r="F12" i="3"/>
  <c r="F32" i="1" s="1"/>
  <c r="F9" i="3"/>
  <c r="F29" i="1" s="1"/>
  <c r="F17" i="3"/>
  <c r="F37" i="1" s="1"/>
  <c r="F19" i="3"/>
  <c r="F39" i="1" s="1"/>
  <c r="F20" i="3"/>
  <c r="F40" i="1" s="1"/>
  <c r="F21" i="3"/>
  <c r="F41" i="1" s="1"/>
  <c r="F8" i="3"/>
  <c r="F28" i="1" s="1"/>
  <c r="F18" i="3"/>
  <c r="F38" i="1" s="1"/>
  <c r="F6" i="3"/>
  <c r="F26" i="1" s="1"/>
  <c r="F15" i="4"/>
  <c r="G35" i="1" s="1"/>
  <c r="F13" i="4"/>
  <c r="G33" i="1" s="1"/>
  <c r="F11" i="4"/>
  <c r="G31" i="1" s="1"/>
  <c r="F16" i="4"/>
  <c r="G36" i="1" s="1"/>
  <c r="F6" i="4"/>
  <c r="G26" i="1" s="1"/>
  <c r="F17" i="4"/>
  <c r="G37" i="1" s="1"/>
  <c r="F7" i="4"/>
  <c r="G27" i="1" s="1"/>
  <c r="F8" i="4"/>
  <c r="G28" i="1" s="1"/>
  <c r="F10" i="4"/>
  <c r="G30" i="1" s="1"/>
  <c r="F12" i="4"/>
  <c r="G32" i="1" s="1"/>
  <c r="F14" i="4"/>
  <c r="G34" i="1" s="1"/>
  <c r="F9" i="4"/>
  <c r="G29" i="1" s="1"/>
  <c r="F19" i="4"/>
  <c r="G39" i="1" s="1"/>
  <c r="F21" i="4"/>
  <c r="G41" i="1" s="1"/>
  <c r="F20" i="4"/>
  <c r="G40" i="1" s="1"/>
  <c r="F18" i="4"/>
  <c r="G38" i="1" s="1"/>
  <c r="F5" i="5"/>
  <c r="H25" i="1" s="1"/>
  <c r="E22" i="3"/>
  <c r="E42" i="1"/>
  <c r="E22" i="7"/>
  <c r="F5" i="7"/>
  <c r="E22" i="5"/>
  <c r="E22" i="4"/>
  <c r="F5" i="4"/>
  <c r="D22" i="2"/>
  <c r="E13" i="2" s="1"/>
  <c r="H42" i="1" l="1"/>
  <c r="F42" i="1"/>
  <c r="F22" i="3"/>
  <c r="F22" i="5"/>
  <c r="E7" i="2"/>
  <c r="E21" i="2"/>
  <c r="E11" i="2"/>
  <c r="E17" i="2"/>
  <c r="E8" i="2"/>
  <c r="E12" i="2"/>
  <c r="E14" i="2"/>
  <c r="E15" i="2"/>
  <c r="E5" i="2"/>
  <c r="E6" i="2"/>
  <c r="E9" i="2"/>
  <c r="E18" i="2"/>
  <c r="E20" i="2"/>
  <c r="E10" i="2"/>
  <c r="E19" i="2"/>
  <c r="E16" i="2"/>
  <c r="F22" i="7"/>
  <c r="I25" i="1"/>
  <c r="F22" i="4"/>
  <c r="G25" i="1"/>
  <c r="I42" i="1" l="1"/>
  <c r="E22" i="2"/>
  <c r="G42" i="1"/>
  <c r="D21" i="1"/>
  <c r="E21" i="1"/>
  <c r="L21" i="8"/>
  <c r="L19" i="8"/>
  <c r="G22" i="8"/>
  <c r="G23" i="8" s="1"/>
  <c r="L6" i="8"/>
  <c r="F22" i="8"/>
  <c r="F23" i="8" s="1"/>
  <c r="L20" i="8"/>
  <c r="M18" i="8"/>
  <c r="L15" i="8"/>
  <c r="L13" i="8"/>
  <c r="L11" i="8"/>
  <c r="L9" i="8"/>
  <c r="L7" i="8"/>
  <c r="L14" i="8"/>
  <c r="L10" i="8"/>
  <c r="M15" i="8"/>
  <c r="L18" i="8"/>
  <c r="L16" i="8"/>
  <c r="L12" i="8"/>
  <c r="L8" i="8"/>
  <c r="L17" i="8"/>
  <c r="M12" i="8"/>
  <c r="O12" i="8" s="1"/>
  <c r="M14" i="8"/>
  <c r="O14" i="8" s="1"/>
  <c r="M21" i="8"/>
  <c r="O21" i="8" s="1"/>
  <c r="M16" i="8"/>
  <c r="O16" i="8" s="1"/>
  <c r="M19" i="8"/>
  <c r="O19" i="8" s="1"/>
  <c r="M10" i="8"/>
  <c r="O10" i="8" s="1"/>
  <c r="M7" i="8"/>
  <c r="O7" i="8" s="1"/>
  <c r="M17" i="8"/>
  <c r="O17" i="8" s="1"/>
  <c r="M20" i="8"/>
  <c r="O20" i="8" s="1"/>
  <c r="M6" i="8"/>
  <c r="O6" i="8" s="1"/>
  <c r="M8" i="8"/>
  <c r="O8" i="8" s="1"/>
  <c r="M11" i="8"/>
  <c r="O11" i="8" s="1"/>
  <c r="M9" i="8"/>
  <c r="O9" i="8" s="1"/>
  <c r="M13" i="8"/>
  <c r="O13" i="8" s="1"/>
  <c r="O24" i="8" l="1"/>
  <c r="P21" i="8"/>
  <c r="L22" i="8"/>
  <c r="O22" i="8"/>
  <c r="M22" i="8"/>
  <c r="P6" i="8" l="1"/>
  <c r="P14" i="8"/>
  <c r="P16" i="8"/>
  <c r="P8" i="8"/>
  <c r="P13" i="8"/>
  <c r="P7" i="8"/>
  <c r="P17" i="8"/>
  <c r="P12" i="8"/>
  <c r="P9" i="8"/>
  <c r="P11" i="8"/>
  <c r="P19" i="8"/>
  <c r="P10" i="8"/>
  <c r="P20" i="8"/>
  <c r="P22" i="8" l="1"/>
  <c r="Q14" i="8" s="1"/>
  <c r="S14" i="8" l="1"/>
  <c r="Q10" i="8"/>
  <c r="S10" i="8" s="1"/>
  <c r="Q9" i="8"/>
  <c r="S9" i="8" s="1"/>
  <c r="Q8" i="8"/>
  <c r="S8" i="8" s="1"/>
  <c r="Q11" i="8"/>
  <c r="S11" i="8" s="1"/>
  <c r="Q17" i="8"/>
  <c r="S17" i="8" s="1"/>
  <c r="Q20" i="8"/>
  <c r="S20" i="8" s="1"/>
  <c r="Q15" i="8"/>
  <c r="S15" i="8" s="1"/>
  <c r="Q21" i="8"/>
  <c r="S21" i="8" s="1"/>
  <c r="Q12" i="8"/>
  <c r="S12" i="8" s="1"/>
  <c r="Q13" i="8"/>
  <c r="S13" i="8" s="1"/>
  <c r="Q18" i="8"/>
  <c r="S18" i="8" s="1"/>
  <c r="Q19" i="8"/>
  <c r="S19" i="8" s="1"/>
  <c r="Q7" i="8"/>
  <c r="S7" i="8" s="1"/>
  <c r="F6" i="6"/>
  <c r="Q6" i="8"/>
  <c r="S6" i="8" s="1"/>
  <c r="Q16" i="8"/>
  <c r="S16" i="8" s="1"/>
  <c r="F13" i="6" l="1"/>
  <c r="G13" i="6" s="1"/>
  <c r="J33" i="1" s="1"/>
  <c r="K33" i="1" s="1"/>
  <c r="F7" i="6"/>
  <c r="F10" i="6"/>
  <c r="G10" i="6" s="1"/>
  <c r="J30" i="1" s="1"/>
  <c r="K30" i="1" s="1"/>
  <c r="F21" i="6"/>
  <c r="F14" i="6"/>
  <c r="F18" i="6"/>
  <c r="G18" i="6" s="1"/>
  <c r="J38" i="1" s="1"/>
  <c r="K38" i="1" s="1"/>
  <c r="F5" i="6"/>
  <c r="F19" i="6"/>
  <c r="G19" i="6" s="1"/>
  <c r="J39" i="1" s="1"/>
  <c r="K39" i="1" s="1"/>
  <c r="F20" i="6"/>
  <c r="F9" i="6"/>
  <c r="G9" i="6" s="1"/>
  <c r="J29" i="1" s="1"/>
  <c r="K29" i="1" s="1"/>
  <c r="F11" i="6"/>
  <c r="G11" i="6" s="1"/>
  <c r="J31" i="1" s="1"/>
  <c r="K31" i="1" s="1"/>
  <c r="F15" i="6"/>
  <c r="G6" i="6"/>
  <c r="J26" i="1" s="1"/>
  <c r="K26" i="1" s="1"/>
  <c r="Q22" i="8"/>
  <c r="F17" i="6"/>
  <c r="G7" i="6"/>
  <c r="J27" i="1" s="1"/>
  <c r="K27" i="1" s="1"/>
  <c r="F12" i="6"/>
  <c r="F8" i="6"/>
  <c r="F16" i="6"/>
  <c r="L29" i="1" l="1"/>
  <c r="L30" i="1"/>
  <c r="L38" i="1"/>
  <c r="L26" i="1"/>
  <c r="L33" i="1"/>
  <c r="L27" i="1"/>
  <c r="L31" i="1"/>
  <c r="L39" i="1"/>
  <c r="G5" i="6"/>
  <c r="J25" i="1" s="1"/>
  <c r="K25" i="1" s="1"/>
  <c r="L25" i="1" s="1"/>
  <c r="G14" i="6"/>
  <c r="J34" i="1" s="1"/>
  <c r="K34" i="1" s="1"/>
  <c r="G20" i="6"/>
  <c r="J40" i="1" s="1"/>
  <c r="K40" i="1" s="1"/>
  <c r="G21" i="6"/>
  <c r="J41" i="1" s="1"/>
  <c r="K41" i="1" s="1"/>
  <c r="G16" i="6"/>
  <c r="J36" i="1" s="1"/>
  <c r="K36" i="1" s="1"/>
  <c r="G15" i="6"/>
  <c r="J35" i="1" s="1"/>
  <c r="K35" i="1" s="1"/>
  <c r="G17" i="6"/>
  <c r="J37" i="1" s="1"/>
  <c r="K37" i="1" s="1"/>
  <c r="G8" i="6"/>
  <c r="J28" i="1" s="1"/>
  <c r="K28" i="1" s="1"/>
  <c r="G12" i="6"/>
  <c r="J32" i="1" s="1"/>
  <c r="K32" i="1" s="1"/>
  <c r="F22" i="6"/>
  <c r="L32" i="1" l="1"/>
  <c r="L28" i="1"/>
  <c r="L36" i="1"/>
  <c r="L34" i="1"/>
  <c r="L37" i="1"/>
  <c r="L41" i="1"/>
  <c r="L35" i="1"/>
  <c r="L40" i="1"/>
  <c r="G22" i="6"/>
  <c r="K42" i="1"/>
  <c r="J42" i="1"/>
  <c r="L42" i="1" l="1"/>
  <c r="M28" i="1" s="1"/>
  <c r="M32" i="1" l="1"/>
  <c r="M34" i="1"/>
  <c r="M37" i="1"/>
  <c r="M40" i="1"/>
  <c r="M41" i="1"/>
  <c r="L43" i="1"/>
  <c r="M39" i="1"/>
  <c r="M26" i="1"/>
  <c r="M29" i="1"/>
  <c r="M38" i="1"/>
  <c r="M30" i="1"/>
  <c r="M33" i="1"/>
  <c r="M25" i="1"/>
  <c r="M31" i="1"/>
  <c r="M27" i="1"/>
  <c r="M35" i="1"/>
  <c r="M36" i="1"/>
  <c r="M42" i="1" l="1"/>
</calcChain>
</file>

<file path=xl/sharedStrings.xml><?xml version="1.0" encoding="utf-8"?>
<sst xmlns="http://schemas.openxmlformats.org/spreadsheetml/2006/main" count="687" uniqueCount="231">
  <si>
    <t>Parámetro</t>
  </si>
  <si>
    <t>Porcentaje</t>
  </si>
  <si>
    <t>Monto M$</t>
  </si>
  <si>
    <t>Ser beneficiaria</t>
  </si>
  <si>
    <t>Matrícula Total de Pregrado</t>
  </si>
  <si>
    <t>Matrícula Magister y Doctorado</t>
  </si>
  <si>
    <t>Años de Acreditación</t>
  </si>
  <si>
    <t>Áreas de Acreditación</t>
  </si>
  <si>
    <t>Fondo por Habitante (Inverso)</t>
  </si>
  <si>
    <t>Total</t>
  </si>
  <si>
    <t>Universidad</t>
  </si>
  <si>
    <t>Código</t>
  </si>
  <si>
    <t>Universidades Estatales (No UCH)</t>
  </si>
  <si>
    <t>Detalle</t>
  </si>
  <si>
    <t>Transferencias Corrientes</t>
  </si>
  <si>
    <t>Transferencias de Capital</t>
  </si>
  <si>
    <t>U. de Talca</t>
  </si>
  <si>
    <t>U. Arturo Prat</t>
  </si>
  <si>
    <t>U. de la Frontera</t>
  </si>
  <si>
    <t>U. del Bio Bio</t>
  </si>
  <si>
    <t>U. de Santiago</t>
  </si>
  <si>
    <t>U. de Antofagasta</t>
  </si>
  <si>
    <t>U. de la Serena</t>
  </si>
  <si>
    <t>U. de Valparaíso</t>
  </si>
  <si>
    <t>U. de O'Higgins</t>
  </si>
  <si>
    <t>U. de Los Lagos</t>
  </si>
  <si>
    <t>U. de Atacama</t>
  </si>
  <si>
    <t>U. de Tarapacá</t>
  </si>
  <si>
    <t>U. de Playa Ancha</t>
  </si>
  <si>
    <t>U. de Magallanes</t>
  </si>
  <si>
    <t>U. Tecnológica Metropolitana</t>
  </si>
  <si>
    <t>U. Metropolitana de Cs. de la Ed.</t>
  </si>
  <si>
    <t>U. de Aysén</t>
  </si>
  <si>
    <t>N°</t>
  </si>
  <si>
    <t>TAL</t>
  </si>
  <si>
    <t>UAP</t>
  </si>
  <si>
    <t>FRO</t>
  </si>
  <si>
    <t>UBB</t>
  </si>
  <si>
    <t>USA</t>
  </si>
  <si>
    <t>ANT</t>
  </si>
  <si>
    <t>ULS</t>
  </si>
  <si>
    <t>UVA</t>
  </si>
  <si>
    <t>URO</t>
  </si>
  <si>
    <t>ULA</t>
  </si>
  <si>
    <t>ATA</t>
  </si>
  <si>
    <t>UTA</t>
  </si>
  <si>
    <t>UPA</t>
  </si>
  <si>
    <t>MAG</t>
  </si>
  <si>
    <t>UTM</t>
  </si>
  <si>
    <t>UMC</t>
  </si>
  <si>
    <t>URY</t>
  </si>
  <si>
    <t>Presupuesto M$</t>
  </si>
  <si>
    <t>Matrícula de Pregrado</t>
  </si>
  <si>
    <t>Región</t>
  </si>
  <si>
    <t>N° Región</t>
  </si>
  <si>
    <t>Maule</t>
  </si>
  <si>
    <t>Tarapacá</t>
  </si>
  <si>
    <t>Araucanía</t>
  </si>
  <si>
    <t>Bío-Bío</t>
  </si>
  <si>
    <t>Metropolitana</t>
  </si>
  <si>
    <t>Antofagasta</t>
  </si>
  <si>
    <t>Coquimbo</t>
  </si>
  <si>
    <t>Valparaíso</t>
  </si>
  <si>
    <t>O'Higgins</t>
  </si>
  <si>
    <t>Los Lagos</t>
  </si>
  <si>
    <t>Atacama</t>
  </si>
  <si>
    <t>Arica y Parinacota</t>
  </si>
  <si>
    <t>Magallanes</t>
  </si>
  <si>
    <t>Aysén</t>
  </si>
  <si>
    <t>% Por Universidad</t>
  </si>
  <si>
    <t>TOTAL NACIONAL</t>
  </si>
  <si>
    <t>Nombre Región</t>
  </si>
  <si>
    <t>Casa Central U. Estatal</t>
  </si>
  <si>
    <t>N° de proyectos</t>
  </si>
  <si>
    <t>Monto adjudicado ($)/2</t>
  </si>
  <si>
    <t>Monto adjudicado ($)/4</t>
  </si>
  <si>
    <t>Monto adjudicado ($)/3</t>
  </si>
  <si>
    <t>Habitantes por Región</t>
  </si>
  <si>
    <t>Montos por Habitante</t>
  </si>
  <si>
    <t>% respecto al mínimo</t>
  </si>
  <si>
    <t>% por Región</t>
  </si>
  <si>
    <t>N° Universidades Estatales por Región</t>
  </si>
  <si>
    <t>% a distribuir por Universidad de cada región</t>
  </si>
  <si>
    <t>Sí</t>
  </si>
  <si>
    <t>Ñuble</t>
  </si>
  <si>
    <t>No</t>
  </si>
  <si>
    <t>Biobío</t>
  </si>
  <si>
    <t>La Araucanía</t>
  </si>
  <si>
    <t xml:space="preserve">Los Ríos </t>
  </si>
  <si>
    <t xml:space="preserve">Los Lagos </t>
  </si>
  <si>
    <t>TOTAL</t>
  </si>
  <si>
    <t>Mínimo</t>
  </si>
  <si>
    <t>REGIÓN DE DOMICILIO 
DEL PARTICIPANTE</t>
  </si>
  <si>
    <t>Difusión de la Música Nacional</t>
  </si>
  <si>
    <r>
      <t xml:space="preserve">- </t>
    </r>
    <r>
      <rPr>
        <sz val="8"/>
        <rFont val="Verdana"/>
        <family val="2"/>
      </rPr>
      <t>No registró movimiento.</t>
    </r>
  </si>
  <si>
    <t>Fuente: Ministerio de las Culturas, las Artes y el Patrimonio.</t>
  </si>
  <si>
    <t>Investigación</t>
  </si>
  <si>
    <t>Creación</t>
  </si>
  <si>
    <t>Fomento a la industria</t>
  </si>
  <si>
    <t>Fomento de la lectura y/o escritura</t>
  </si>
  <si>
    <t>Los Ríos</t>
  </si>
  <si>
    <t xml:space="preserve">
Total
</t>
  </si>
  <si>
    <t>Producción audiovisual regional</t>
  </si>
  <si>
    <t>Distribución de cine nacional</t>
  </si>
  <si>
    <t>- No registró movimiento.</t>
  </si>
  <si>
    <t>Arquitectura</t>
  </si>
  <si>
    <t>Infraestructura Cultural</t>
  </si>
  <si>
    <t>Artesanía</t>
  </si>
  <si>
    <t>Diseño</t>
  </si>
  <si>
    <r>
      <t>Monto adjudicado ($)</t>
    </r>
    <r>
      <rPr>
        <b/>
        <vertAlign val="superscript"/>
        <sz val="8"/>
        <color rgb="FF000000"/>
        <rFont val="Verdana"/>
        <family val="2"/>
      </rPr>
      <t>/3</t>
    </r>
  </si>
  <si>
    <r>
      <t>Otro</t>
    </r>
    <r>
      <rPr>
        <vertAlign val="superscript"/>
        <sz val="8"/>
        <color rgb="FF000000"/>
        <rFont val="Verdana"/>
        <family val="2"/>
      </rPr>
      <t>/4</t>
    </r>
  </si>
  <si>
    <t>Fuente: Censo 2017</t>
  </si>
  <si>
    <t>https://www.censo2017.cl/descargas/home/sintesis-de-resultados-censo2017.pdf</t>
  </si>
  <si>
    <t>Población Censo 2017</t>
  </si>
  <si>
    <t>Total 2017</t>
  </si>
  <si>
    <t xml:space="preserve">Total </t>
  </si>
  <si>
    <t>Aporte para el Desarrollo de Actividades de Interés Nacional (ADAIN)</t>
  </si>
  <si>
    <t>Total ADAIN</t>
  </si>
  <si>
    <t>1. Ser beneficiaria M$</t>
  </si>
  <si>
    <t>4. Años de Acreditación M$</t>
  </si>
  <si>
    <t>5. Áreas de Acreditación M$</t>
  </si>
  <si>
    <t>6. Inverso de fondos de Cultura por Habitante
M$</t>
  </si>
  <si>
    <t>2. Matrícula Total de Pregrado
M$</t>
  </si>
  <si>
    <t>3. Matrícula Total de Postgrado
M$</t>
  </si>
  <si>
    <t>REGIÓN DE DOMICILIO DEL PARTICIPANTE</t>
  </si>
  <si>
    <t>Investigación y Registro de la Música Nacional</t>
  </si>
  <si>
    <t>Fomento a la Industria</t>
  </si>
  <si>
    <r>
      <rPr>
        <b/>
        <sz val="8"/>
        <color indexed="8"/>
        <rFont val="Verdana"/>
        <family val="2"/>
      </rPr>
      <t xml:space="preserve">2 </t>
    </r>
    <r>
      <rPr>
        <sz val="8"/>
        <color indexed="8"/>
        <rFont val="Verdana"/>
        <family val="2"/>
      </rPr>
      <t>El número de proyectos y de monto adjudicado por línea, corresponden a la suma total de los concursos durante el año.</t>
    </r>
  </si>
  <si>
    <r>
      <t xml:space="preserve">- </t>
    </r>
    <r>
      <rPr>
        <sz val="8"/>
        <color indexed="8"/>
        <rFont val="Verdana"/>
        <family val="2"/>
      </rPr>
      <t>No registró movimiento.</t>
    </r>
  </si>
  <si>
    <t>Difusión e implementación</t>
  </si>
  <si>
    <r>
      <t xml:space="preserve">2 </t>
    </r>
    <r>
      <rPr>
        <sz val="8"/>
        <color indexed="8"/>
        <rFont val="Verdana"/>
        <family val="2"/>
      </rPr>
      <t>El número de proyectos y de monto adjudicado por línea, corresponden a la suma total de los concursos durante el año.</t>
    </r>
  </si>
  <si>
    <r>
      <rPr>
        <b/>
        <sz val="8"/>
        <color indexed="8"/>
        <rFont val="Verdana"/>
        <family val="2"/>
      </rPr>
      <t>-</t>
    </r>
    <r>
      <rPr>
        <sz val="8"/>
        <color indexed="8"/>
        <rFont val="Verdana"/>
        <family val="2"/>
      </rPr>
      <t xml:space="preserve"> No registró movimiento.</t>
    </r>
  </si>
  <si>
    <t>Monto adjudicado ($)/5</t>
  </si>
  <si>
    <t>Total Fondos Cultura</t>
  </si>
  <si>
    <t>ADAIN 2021
Total 
M$</t>
  </si>
  <si>
    <t>U. DE TALCA</t>
  </si>
  <si>
    <t>U. ARTURO PRAT</t>
  </si>
  <si>
    <t>U. DE LA FRONTERA</t>
  </si>
  <si>
    <t>U. DEL BÍO-BÍO</t>
  </si>
  <si>
    <t>U. DE SANTIAGO</t>
  </si>
  <si>
    <t>U. DE ANTOFAGASTA</t>
  </si>
  <si>
    <t>U. DE LA SERENA</t>
  </si>
  <si>
    <t>U. DE VALPARAÍSO</t>
  </si>
  <si>
    <t>U. DE O'HIGGINS</t>
  </si>
  <si>
    <t>U. DE LOS LAGOS</t>
  </si>
  <si>
    <t>U. DE ATACAMA</t>
  </si>
  <si>
    <t>U. DE TARAPACÁ</t>
  </si>
  <si>
    <t>U. DE PLAYA ANCHA</t>
  </si>
  <si>
    <t>U. DE MAGALLANES</t>
  </si>
  <si>
    <t>U. TECNOLÓGICA METROPOLITANA</t>
  </si>
  <si>
    <t>U. METROPOLITANA DE CS. DE LA ED.</t>
  </si>
  <si>
    <t>U. DE AYSÉN</t>
  </si>
  <si>
    <t>Presupuesto 2022 M$</t>
  </si>
  <si>
    <t>Matrícula Pregrado 2021</t>
  </si>
  <si>
    <t>Volver a 
ADAIN 2022</t>
  </si>
  <si>
    <t>Matrícula Magister y Doctorado 2021</t>
  </si>
  <si>
    <t>Años de Acreditación 2021</t>
  </si>
  <si>
    <t>Áreas de Acreditación 2021</t>
  </si>
  <si>
    <r>
      <t>TABLA 14.9: NÚMERO DE PROYECTOS Y MONTOS ADJUDICADOS POR EL FONDO DE FOMENTO DE LA MÚSICA NACIONAL, POR LÍNEA DE CONCURSO, SEGÚN REGIÓN DE DOMICILIO DEL PARTICIPANTE. 2020</t>
    </r>
    <r>
      <rPr>
        <b/>
        <vertAlign val="superscript"/>
        <sz val="8"/>
        <rFont val="Verdana"/>
        <family val="2"/>
      </rPr>
      <t>/1/2</t>
    </r>
  </si>
  <si>
    <t>Actividades presenciales de fomento a la industria – Programa Amplifica 2020</t>
  </si>
  <si>
    <t>Actividades Presenciales y Formativas de Fomento a la Música Nacional</t>
  </si>
  <si>
    <t>Apoyo a la Circulación de la Música Nacional 2020</t>
  </si>
  <si>
    <t>Apoyo a la Internacionalización de la Música Chilena 2020</t>
  </si>
  <si>
    <t>Circulación y Creación Artística</t>
  </si>
  <si>
    <t>Coros, Orquestas y Bandas Instrumentales</t>
  </si>
  <si>
    <t>Fomento a la Música Nacional de raíz folklórica y de Pueblos Originarios</t>
  </si>
  <si>
    <t>Producción de Registro Fonográfico</t>
  </si>
  <si>
    <t>Programa de Apoyo a Orquestas Clásicas Profesionales 2020</t>
  </si>
  <si>
    <t>Programa de Apoyo a Orquestas Profesionales No Doctas 2020</t>
  </si>
  <si>
    <r>
      <t>Monto adjudicado ($)</t>
    </r>
    <r>
      <rPr>
        <b/>
        <vertAlign val="superscript"/>
        <sz val="8"/>
        <rFont val="Verdana"/>
        <family val="2"/>
      </rPr>
      <t>/3</t>
    </r>
  </si>
  <si>
    <r>
      <t>Otro</t>
    </r>
    <r>
      <rPr>
        <vertAlign val="superscript"/>
        <sz val="8"/>
        <rFont val="Verdana"/>
        <family val="2"/>
      </rPr>
      <t xml:space="preserve"> /4</t>
    </r>
  </si>
  <si>
    <r>
      <rPr>
        <b/>
        <sz val="8"/>
        <rFont val="Verdana"/>
        <family val="2"/>
      </rPr>
      <t xml:space="preserve">1 </t>
    </r>
    <r>
      <rPr>
        <sz val="8"/>
        <rFont val="Verdana"/>
        <family val="2"/>
      </rPr>
      <t>A diferencia del Fondart, este fondo cuenta solo con una instancia de selección nacional. Se considera la proporción poblacional de la región como criterio para la distribución regional de los seleccionados a partir de la dirección inscrita por el postulante.</t>
    </r>
  </si>
  <si>
    <r>
      <rPr>
        <b/>
        <sz val="8"/>
        <rFont val="Verdana"/>
        <family val="2"/>
      </rPr>
      <t>3</t>
    </r>
    <r>
      <rPr>
        <sz val="8"/>
        <rFont val="Verdana"/>
        <family val="2"/>
      </rPr>
      <t xml:space="preserve"> Los montos corresponden a valores en pesos corrientes.</t>
    </r>
  </si>
  <si>
    <r>
      <t xml:space="preserve">4 </t>
    </r>
    <r>
      <rPr>
        <sz val="8"/>
        <rFont val="Verdana"/>
        <family val="2"/>
      </rPr>
      <t>La categoría "Otro" incluye a proyectos cuyos postulantes tienen domicilio en el extranjero y otros que según base de datos aparece sin registro de dirección.</t>
    </r>
  </si>
  <si>
    <r>
      <t>TABLA 15.8: NÚMERO DE PROYECTOS Y MONTOS ADJUDICADOS POR EL FONDO DEL LIBRO Y LA LECTURA, POR LÍNEA DE CONCURSO, SEGÚN REGIÓN DE DOMICILIO DEL PARTICIPANTE. 2020</t>
    </r>
    <r>
      <rPr>
        <b/>
        <vertAlign val="superscript"/>
        <sz val="8"/>
        <color indexed="8"/>
        <rFont val="Verdana"/>
        <family val="2"/>
      </rPr>
      <t>/1/2</t>
    </r>
  </si>
  <si>
    <t>Apoyo a la difusión del libro, la lectura y la creación nacional 2020</t>
  </si>
  <si>
    <t>Apoyo a la Traducción 2020</t>
  </si>
  <si>
    <r>
      <t>Otro</t>
    </r>
    <r>
      <rPr>
        <vertAlign val="superscript"/>
        <sz val="8"/>
        <color indexed="8"/>
        <rFont val="Verdana"/>
        <family val="2"/>
      </rPr>
      <t>/4</t>
    </r>
  </si>
  <si>
    <r>
      <rPr>
        <b/>
        <sz val="8"/>
        <rFont val="Verdana"/>
        <family val="2"/>
      </rPr>
      <t xml:space="preserve">1 </t>
    </r>
    <r>
      <rPr>
        <sz val="8"/>
        <rFont val="Verdana"/>
        <family val="2"/>
      </rPr>
      <t>A diferencia del Fondart, este fondo cuenta solo con una instancia de selección nacional. La distribución regional de los seleccionados se realiza a partir de la dirección inscrita por el postulante.</t>
    </r>
  </si>
  <si>
    <r>
      <rPr>
        <b/>
        <sz val="8"/>
        <rFont val="Verdana"/>
        <family val="2"/>
      </rPr>
      <t>3</t>
    </r>
    <r>
      <rPr>
        <sz val="8"/>
        <rFont val="Verdana"/>
        <family val="2"/>
      </rPr>
      <t xml:space="preserve"> Los montos corresponden a valores en 'pesos corrientes'.</t>
    </r>
  </si>
  <si>
    <r>
      <rPr>
        <b/>
        <sz val="8"/>
        <rFont val="Verdana"/>
        <family val="2"/>
      </rPr>
      <t xml:space="preserve">4 </t>
    </r>
    <r>
      <rPr>
        <sz val="8"/>
        <rFont val="Verdana"/>
        <family val="2"/>
      </rPr>
      <t>La categoría "Otro" incluye a proyectos cuyos postulantes tienen domicilio en el extranjero y otros que según base de datos aparece sin registro de dirección.</t>
    </r>
  </si>
  <si>
    <r>
      <t>TABLA 16.1: NÚMERO DE PROYECTOS Y MONTOS ADJUDICADOS POR FONDO AUDIOVISUAL, POR LÍNEA DE CONCURSO, SEGÚN REGIÓN DE DOMICILIO DEL PARTICIPANTE. 2020</t>
    </r>
    <r>
      <rPr>
        <b/>
        <vertAlign val="superscript"/>
        <sz val="8"/>
        <color rgb="FF000000"/>
        <rFont val="Verdana"/>
        <family val="2"/>
      </rPr>
      <t>/1/2</t>
    </r>
  </si>
  <si>
    <t xml:space="preserve">Codesarrollo Chile- Italia 2020
</t>
  </si>
  <si>
    <t>Coproducción Chile-Argentina 2020</t>
  </si>
  <si>
    <t xml:space="preserve">Formación grupal
</t>
  </si>
  <si>
    <t>Guion</t>
  </si>
  <si>
    <t>Producción audiovisual de cortometrajes</t>
  </si>
  <si>
    <t>Producción audiovisual de largometrajes</t>
  </si>
  <si>
    <t>Producción audiovisual de otros formatos</t>
  </si>
  <si>
    <t>Programa para la realización de Encuentros Internacionales en Chile 2020-2021</t>
  </si>
  <si>
    <r>
      <t>TABLA 22.2: NÚMERO DE PROYECTOS Y MONTOS ADJUDICADOS DEL FONDO NACIONAL DE DESARROLLO CULTURAL Y LAS ARTES (FONDART) PARA CONCURSO NACIONAL, POR LÍNEA DE CONCURSO, SEGÚN REGIÓN DE DOMICILIO DEL PARTICIPANTE. 2020</t>
    </r>
    <r>
      <rPr>
        <b/>
        <vertAlign val="superscript"/>
        <sz val="8"/>
        <color indexed="8"/>
        <rFont val="Verdana"/>
        <family val="2"/>
      </rPr>
      <t>/1/2</t>
    </r>
  </si>
  <si>
    <t>Arte y Ciencia</t>
  </si>
  <si>
    <t>Artes de la Visualidad</t>
  </si>
  <si>
    <t>Artes Escénicas</t>
  </si>
  <si>
    <t>Circulación Artes Escénicas - Convocatoria 2020</t>
  </si>
  <si>
    <t>Circulación Nacional e Internacional - Áreas Artísticas Fondart</t>
  </si>
  <si>
    <t>Circulación Nacional e Internacional - Artes Escénicas</t>
  </si>
  <si>
    <t>Creación o Producción Disciplinas artísticas Fondart - Convocatoria 2020</t>
  </si>
  <si>
    <t>Adquisición de contenidos culturales en arquitectura</t>
  </si>
  <si>
    <t>Convocatoria nacional de adquisición de obras de arte 2020</t>
  </si>
  <si>
    <r>
      <t>Monto adjudicado ($)</t>
    </r>
    <r>
      <rPr>
        <b/>
        <vertAlign val="superscript"/>
        <sz val="8"/>
        <color indexed="8"/>
        <rFont val="Verdana"/>
        <family val="2"/>
      </rPr>
      <t>/3</t>
    </r>
  </si>
  <si>
    <r>
      <rPr>
        <b/>
        <sz val="8"/>
        <color indexed="8"/>
        <rFont val="Verdana"/>
        <family val="2"/>
      </rPr>
      <t xml:space="preserve">1 </t>
    </r>
    <r>
      <rPr>
        <sz val="8"/>
        <color indexed="8"/>
        <rFont val="Verdana"/>
        <family val="2"/>
      </rPr>
      <t>A diferencia del Fondart regional, este fondo cuenta solo con una instancia de selección nacional. La distribución regional de los seleccionados se realiza a partir de la dirección inscrita por el postulante.</t>
    </r>
  </si>
  <si>
    <t>TABLA 14.9: NÚMERO DE PROYECTOS Y MONTOS ADJUDICADOS POR EL FONDO DE FOMENTO DE LA MÚSICA NACIONAL, POR LÍNEA DE CONCURSO, SEGÚN REGIÓN DE DOMICILIO DEL PARTICIPANTE. 2020/1/2</t>
  </si>
  <si>
    <t>TABLA 15.8: NÚMERO DE PROYECTOS Y MONTOS ADJUDICADOS POR EL FONDO DEL LIBRO Y LA LECTURA, POR LÍNEA DE CONCURSO, SEGÚN REGIÓN DE DOMICILIO DEL PARTICIPANTE. 2020/1/2</t>
  </si>
  <si>
    <t>TABLA 16.1: NÚMERO DE PROYECTOS Y MONTOS ADJUDICADOS POR FONDO AUDIOVISUAL, POR LÍNEA DE CONCURSO, SEGÚN REGIÓN DE DOMICILIO DEL PARTICIPANTE. 2020/1/2</t>
  </si>
  <si>
    <t>TABLA 22.2: NÚMERO DE PROYECTOS Y MONTOS ADJUDICADOS DEL FONDO NACIONAL DE DESARROLLO CULTURAL Y LAS ARTES (FONDART) PARA CONCURSO NACIONAL, POR LÍNEA DE CONCURSO, SEGÚN REGIÓN DE DOMICILIO DEL PARTICIPANTE. 2020/1/2</t>
  </si>
  <si>
    <t>Ley de presupuestos año 2022</t>
  </si>
  <si>
    <t>Miles de pesos</t>
  </si>
  <si>
    <t>Código DFI</t>
  </si>
  <si>
    <t>Monto Transferencias Corrientes
 M$</t>
  </si>
  <si>
    <t>Monto Transferencias de Capital
 M$</t>
  </si>
  <si>
    <t>ADAIN 2022 %</t>
  </si>
  <si>
    <t>Región Universidad
(casa central)</t>
  </si>
  <si>
    <t>Región Metropolitana de Santiago</t>
  </si>
  <si>
    <t>Región del Maule</t>
  </si>
  <si>
    <t>Región de Tarapacá</t>
  </si>
  <si>
    <t>Región de La Araucanía</t>
  </si>
  <si>
    <t>Región del Bío - Bío</t>
  </si>
  <si>
    <t>Región de Antofagasta</t>
  </si>
  <si>
    <t>Región de Coquimbo</t>
  </si>
  <si>
    <t>Región de Valparaíso</t>
  </si>
  <si>
    <t>Región del Libertador Bernardo O'higgins</t>
  </si>
  <si>
    <t>Región de Los Lagos</t>
  </si>
  <si>
    <t>Region de Atacama</t>
  </si>
  <si>
    <t>Región de Aysén del Gral. Carlos Ibáñez del Campo</t>
  </si>
  <si>
    <t>Región de Arica y Parinacota</t>
  </si>
  <si>
    <t>Región de Magallanes y la Antártica Chilena</t>
  </si>
  <si>
    <t>ADAIN 2021
Total
(sin decimales)
M$</t>
  </si>
  <si>
    <t>Marzo de 2022</t>
  </si>
  <si>
    <t>Unidad de Análisis e Información, DFI - SUBESUP</t>
  </si>
  <si>
    <t>Decreto Ex. N°288-2022
Monto a Distribuir
ADAIN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</si>
</sst>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_-* #,##0_-;\-* #,##0_-;_-* &quot;-&quot;??_-;_-@_-"/>
    <numFmt numFmtId="166" formatCode="_(* #,##0.00_);_(* \(#,##0.00\);_(* &quot;-&quot;??_);_(@_)"/>
    <numFmt numFmtId="167" formatCode="_-* #,##0_-;\-* #,##0_-;_-* &quot;-&quot;_-;_-@_-"/>
    <numFmt numFmtId="168" formatCode="_(* #,##0_);_(* \(#,##0\);_(* &quot;-&quot;_);_(@_)"/>
    <numFmt numFmtId="169" formatCode="_ * #,##0.000_ ;_ * \-#,##0.000_ ;_ * &quot;-&quot;_ ;_ @_ "/>
    <numFmt numFmtId="170" formatCode="_ * #,##0.0_ ;_ * \-#,##0.0_ ;_ * &quot;-&quot;_ ;_ @_ "/>
    <numFmt numFmtId="171" formatCode="_ * #,##0.00_ ;_ * \-#,##0.00_ ;_ * &quot;-&quot;_ ;_ @_ "/>
    <numFmt numFmtId="172" formatCode="#,##0.00_ ;\-#,##0.00\ 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vertAlign val="superscript"/>
      <sz val="8"/>
      <name val="Verdana"/>
      <family val="2"/>
    </font>
    <font>
      <b/>
      <vertAlign val="superscript"/>
      <sz val="8"/>
      <color rgb="FF000000"/>
      <name val="Verdana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vertAlign val="superscript"/>
      <sz val="8"/>
      <name val="Verdana"/>
      <family val="2"/>
    </font>
    <font>
      <vertAlign val="superscript"/>
      <sz val="8"/>
      <color rgb="FF000000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b/>
      <sz val="8"/>
      <color indexed="8"/>
      <name val="Verdana"/>
      <family val="2"/>
    </font>
    <font>
      <sz val="8"/>
      <color indexed="8"/>
      <name val="Verdana"/>
      <family val="2"/>
    </font>
    <font>
      <b/>
      <vertAlign val="superscript"/>
      <sz val="8"/>
      <color indexed="8"/>
      <name val="Verdana"/>
      <family val="2"/>
    </font>
    <font>
      <vertAlign val="superscript"/>
      <sz val="8"/>
      <color indexed="8"/>
      <name val="Verdana"/>
      <family val="2"/>
    </font>
    <font>
      <sz val="8"/>
      <color theme="1"/>
      <name val="Verdana"/>
      <family val="2"/>
    </font>
    <font>
      <b/>
      <sz val="13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1"/>
      <name val="Calibri"/>
      <family val="2"/>
      <scheme val="minor"/>
    </font>
    <font>
      <sz val="11"/>
      <color theme="4" tint="0.59999389629810485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8"/>
      <color rgb="FF00B0F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6" fillId="0" borderId="0"/>
    <xf numFmtId="0" fontId="6" fillId="0" borderId="0"/>
    <xf numFmtId="0" fontId="15" fillId="0" borderId="0" applyNumberFormat="0" applyFill="0" applyBorder="0" applyAlignment="0" applyProtection="0"/>
  </cellStyleXfs>
  <cellXfs count="212">
    <xf numFmtId="0" fontId="0" fillId="0" borderId="0" xfId="0"/>
    <xf numFmtId="0" fontId="3" fillId="0" borderId="1" xfId="0" applyFont="1" applyBorder="1"/>
    <xf numFmtId="0" fontId="5" fillId="0" borderId="1" xfId="0" applyFont="1" applyBorder="1"/>
    <xf numFmtId="41" fontId="5" fillId="0" borderId="1" xfId="0" applyNumberFormat="1" applyFont="1" applyBorder="1"/>
    <xf numFmtId="0" fontId="4" fillId="2" borderId="1" xfId="0" applyFont="1" applyFill="1" applyBorder="1" applyAlignment="1">
      <alignment horizontal="center" vertical="center"/>
    </xf>
    <xf numFmtId="41" fontId="5" fillId="0" borderId="0" xfId="0" applyNumberFormat="1" applyFont="1" applyBorder="1"/>
    <xf numFmtId="0" fontId="4" fillId="0" borderId="0" xfId="0" applyFont="1" applyFill="1" applyBorder="1" applyAlignment="1">
      <alignment horizontal="center" vertical="center"/>
    </xf>
    <xf numFmtId="0" fontId="7" fillId="0" borderId="0" xfId="4" applyFont="1" applyAlignment="1" applyProtection="1">
      <alignment vertical="center" wrapText="1" readingOrder="1"/>
      <protection locked="0"/>
    </xf>
    <xf numFmtId="0" fontId="7" fillId="0" borderId="0" xfId="4" applyFont="1" applyAlignment="1">
      <alignment vertical="center"/>
    </xf>
    <xf numFmtId="0" fontId="8" fillId="0" borderId="0" xfId="4" applyFont="1" applyAlignment="1" applyProtection="1">
      <alignment vertical="center" readingOrder="1"/>
      <protection locked="0"/>
    </xf>
    <xf numFmtId="0" fontId="7" fillId="0" borderId="0" xfId="4" applyFont="1" applyAlignment="1" applyProtection="1">
      <alignment vertical="center" readingOrder="1"/>
      <protection locked="0"/>
    </xf>
    <xf numFmtId="0" fontId="7" fillId="0" borderId="2" xfId="4" applyFont="1" applyBorder="1" applyAlignment="1" applyProtection="1">
      <alignment horizontal="centerContinuous" vertical="center"/>
      <protection locked="0"/>
    </xf>
    <xf numFmtId="0" fontId="11" fillId="0" borderId="7" xfId="0" applyFont="1" applyBorder="1" applyAlignment="1" applyProtection="1">
      <alignment horizontal="centerContinuous" vertical="center" wrapText="1" readingOrder="1"/>
      <protection locked="0"/>
    </xf>
    <xf numFmtId="0" fontId="8" fillId="0" borderId="1" xfId="4" applyFont="1" applyBorder="1" applyAlignment="1" applyProtection="1">
      <alignment horizontal="center" vertical="center" readingOrder="1"/>
      <protection locked="0"/>
    </xf>
    <xf numFmtId="41" fontId="8" fillId="0" borderId="0" xfId="5" applyNumberFormat="1" applyFont="1" applyFill="1" applyBorder="1" applyAlignment="1" applyProtection="1">
      <alignment horizontal="right" vertical="center" readingOrder="1"/>
    </xf>
    <xf numFmtId="41" fontId="7" fillId="0" borderId="0" xfId="5" applyNumberFormat="1" applyFont="1" applyFill="1" applyBorder="1" applyAlignment="1" applyProtection="1">
      <alignment horizontal="right" vertical="center" readingOrder="1"/>
      <protection locked="0"/>
    </xf>
    <xf numFmtId="41" fontId="7" fillId="0" borderId="0" xfId="4" applyNumberFormat="1" applyFont="1" applyAlignment="1">
      <alignment vertical="center"/>
    </xf>
    <xf numFmtId="0" fontId="7" fillId="0" borderId="0" xfId="4" applyFont="1" applyAlignment="1">
      <alignment horizontal="justify" vertical="center"/>
    </xf>
    <xf numFmtId="0" fontId="7" fillId="0" borderId="0" xfId="4" applyFont="1" applyAlignment="1" applyProtection="1">
      <alignment horizontal="justify" vertical="center"/>
      <protection locked="0"/>
    </xf>
    <xf numFmtId="0" fontId="7" fillId="0" borderId="0" xfId="4" applyFont="1" applyAlignment="1" applyProtection="1">
      <alignment vertical="center"/>
      <protection locked="0"/>
    </xf>
    <xf numFmtId="0" fontId="8" fillId="0" borderId="0" xfId="4" quotePrefix="1" applyFont="1" applyAlignment="1" applyProtection="1">
      <alignment vertical="center" readingOrder="1"/>
      <protection locked="0"/>
    </xf>
    <xf numFmtId="0" fontId="7" fillId="0" borderId="1" xfId="4" applyFont="1" applyBorder="1" applyAlignment="1" applyProtection="1">
      <alignment horizontal="centerContinuous" vertical="center"/>
      <protection locked="0"/>
    </xf>
    <xf numFmtId="0" fontId="8" fillId="0" borderId="1" xfId="4" applyFont="1" applyBorder="1" applyAlignment="1" applyProtection="1">
      <alignment horizontal="centerContinuous" vertical="center" readingOrder="1"/>
      <protection locked="0"/>
    </xf>
    <xf numFmtId="0" fontId="11" fillId="0" borderId="0" xfId="0" applyFont="1" applyAlignment="1" applyProtection="1">
      <alignment vertical="center" readingOrder="1"/>
      <protection locked="0"/>
    </xf>
    <xf numFmtId="0" fontId="12" fillId="0" borderId="0" xfId="0" applyFont="1" applyAlignment="1" applyProtection="1">
      <alignment vertical="top" readingOrder="1"/>
      <protection locked="0"/>
    </xf>
    <xf numFmtId="0" fontId="11" fillId="0" borderId="7" xfId="0" applyFont="1" applyBorder="1" applyAlignment="1" applyProtection="1">
      <alignment horizontal="centerContinuous" vertical="center" readingOrder="1"/>
      <protection locked="0"/>
    </xf>
    <xf numFmtId="0" fontId="7" fillId="0" borderId="9" xfId="0" applyFont="1" applyBorder="1" applyAlignment="1" applyProtection="1">
      <alignment horizontal="centerContinuous" vertical="center"/>
      <protection locked="0"/>
    </xf>
    <xf numFmtId="41" fontId="8" fillId="0" borderId="1" xfId="0" applyNumberFormat="1" applyFont="1" applyBorder="1" applyAlignment="1">
      <alignment horizontal="centerContinuous" vertical="center" wrapText="1"/>
    </xf>
    <xf numFmtId="41" fontId="8" fillId="0" borderId="1" xfId="0" applyNumberFormat="1" applyFont="1" applyBorder="1" applyAlignment="1">
      <alignment horizontal="centerContinuous" vertical="center"/>
    </xf>
    <xf numFmtId="0" fontId="11" fillId="0" borderId="11" xfId="0" applyFont="1" applyBorder="1" applyAlignment="1" applyProtection="1">
      <alignment horizontal="center" vertical="center" readingOrder="1"/>
      <protection locked="0"/>
    </xf>
    <xf numFmtId="0" fontId="11" fillId="0" borderId="7" xfId="0" applyFont="1" applyBorder="1" applyAlignment="1" applyProtection="1">
      <alignment horizontal="center" vertical="center" readingOrder="1"/>
      <protection locked="0"/>
    </xf>
    <xf numFmtId="0" fontId="11" fillId="0" borderId="1" xfId="0" applyFont="1" applyBorder="1" applyAlignment="1" applyProtection="1">
      <alignment horizontal="center" vertical="center" readingOrder="1"/>
      <protection locked="0"/>
    </xf>
    <xf numFmtId="168" fontId="11" fillId="0" borderId="12" xfId="7" applyNumberFormat="1" applyFont="1" applyFill="1" applyBorder="1" applyAlignment="1" applyProtection="1">
      <alignment vertical="top" readingOrder="1"/>
    </xf>
    <xf numFmtId="168" fontId="12" fillId="0" borderId="12" xfId="7" applyNumberFormat="1" applyFont="1" applyFill="1" applyBorder="1" applyAlignment="1" applyProtection="1">
      <alignment vertical="top" readingOrder="1"/>
      <protection locked="0"/>
    </xf>
    <xf numFmtId="168" fontId="12" fillId="0" borderId="12" xfId="7" applyNumberFormat="1" applyFont="1" applyFill="1" applyBorder="1" applyAlignment="1" applyProtection="1">
      <alignment horizontal="right" vertical="top" readingOrder="1"/>
      <protection locked="0"/>
    </xf>
    <xf numFmtId="0" fontId="12" fillId="0" borderId="12" xfId="0" applyFont="1" applyBorder="1" applyAlignment="1" applyProtection="1">
      <alignment vertical="top" readingOrder="1"/>
      <protection locked="0"/>
    </xf>
    <xf numFmtId="0" fontId="7" fillId="0" borderId="0" xfId="8" applyFont="1" applyAlignment="1">
      <alignment vertical="center"/>
    </xf>
    <xf numFmtId="0" fontId="12" fillId="0" borderId="12" xfId="0" applyFont="1" applyBorder="1" applyAlignment="1" applyProtection="1">
      <alignment vertical="center" readingOrder="1"/>
      <protection locked="0"/>
    </xf>
    <xf numFmtId="0" fontId="7" fillId="0" borderId="0" xfId="9" applyFont="1" applyAlignment="1">
      <alignment vertical="center"/>
    </xf>
    <xf numFmtId="0" fontId="7" fillId="0" borderId="0" xfId="9" applyFont="1" applyAlignment="1">
      <alignment vertical="center" readingOrder="1"/>
    </xf>
    <xf numFmtId="0" fontId="7" fillId="0" borderId="2" xfId="9" applyFont="1" applyBorder="1" applyAlignment="1" applyProtection="1">
      <alignment horizontal="centerContinuous" vertical="center"/>
      <protection locked="0"/>
    </xf>
    <xf numFmtId="3" fontId="7" fillId="0" borderId="0" xfId="9" applyNumberFormat="1" applyFont="1" applyAlignment="1" applyProtection="1">
      <alignment vertical="center" readingOrder="1"/>
      <protection locked="0"/>
    </xf>
    <xf numFmtId="0" fontId="7" fillId="0" borderId="0" xfId="9" applyFont="1" applyAlignment="1" applyProtection="1">
      <alignment vertical="center" readingOrder="1"/>
      <protection locked="0"/>
    </xf>
    <xf numFmtId="0" fontId="7" fillId="0" borderId="0" xfId="9" applyFont="1" applyAlignment="1" applyProtection="1">
      <alignment horizontal="justify" vertical="center" readingOrder="1"/>
      <protection locked="0"/>
    </xf>
    <xf numFmtId="0" fontId="15" fillId="0" borderId="0" xfId="10"/>
    <xf numFmtId="0" fontId="5" fillId="0" borderId="0" xfId="0" applyFont="1"/>
    <xf numFmtId="0" fontId="4" fillId="4" borderId="15" xfId="0" applyFont="1" applyFill="1" applyBorder="1" applyAlignment="1">
      <alignment horizontal="left"/>
    </xf>
    <xf numFmtId="3" fontId="2" fillId="4" borderId="15" xfId="0" applyNumberFormat="1" applyFont="1" applyFill="1" applyBorder="1" applyAlignment="1">
      <alignment wrapText="1"/>
    </xf>
    <xf numFmtId="0" fontId="5" fillId="0" borderId="0" xfId="0" applyFont="1" applyAlignment="1">
      <alignment horizontal="left"/>
    </xf>
    <xf numFmtId="3" fontId="0" fillId="0" borderId="0" xfId="0" applyNumberFormat="1"/>
    <xf numFmtId="0" fontId="0" fillId="0" borderId="0" xfId="0" applyAlignment="1">
      <alignment horizontal="left"/>
    </xf>
    <xf numFmtId="0" fontId="2" fillId="4" borderId="15" xfId="0" applyFont="1" applyFill="1" applyBorder="1" applyAlignment="1">
      <alignment horizontal="left"/>
    </xf>
    <xf numFmtId="3" fontId="2" fillId="4" borderId="15" xfId="0" applyNumberFormat="1" applyFont="1" applyFill="1" applyBorder="1"/>
    <xf numFmtId="0" fontId="16" fillId="0" borderId="0" xfId="0" applyFont="1" applyAlignment="1">
      <alignment horizontal="center"/>
    </xf>
    <xf numFmtId="0" fontId="17" fillId="6" borderId="8" xfId="4" applyFont="1" applyFill="1" applyBorder="1" applyAlignment="1" applyProtection="1">
      <alignment horizontal="centerContinuous" vertical="center" wrapText="1" readingOrder="1"/>
      <protection locked="0"/>
    </xf>
    <xf numFmtId="0" fontId="8" fillId="0" borderId="16" xfId="4" applyFont="1" applyBorder="1" applyAlignment="1" applyProtection="1">
      <alignment horizontal="centerContinuous" vertical="center" readingOrder="1"/>
      <protection locked="0"/>
    </xf>
    <xf numFmtId="0" fontId="8" fillId="0" borderId="1" xfId="4" applyFont="1" applyBorder="1" applyAlignment="1" applyProtection="1">
      <alignment horizontal="centerContinuous" vertical="center" wrapText="1" readingOrder="1"/>
      <protection locked="0"/>
    </xf>
    <xf numFmtId="0" fontId="7" fillId="0" borderId="1" xfId="4" applyFont="1" applyBorder="1" applyAlignment="1">
      <alignment horizontal="centerContinuous" vertical="center"/>
    </xf>
    <xf numFmtId="0" fontId="8" fillId="0" borderId="4" xfId="4" applyFont="1" applyBorder="1" applyAlignment="1" applyProtection="1">
      <alignment vertical="center" readingOrder="1"/>
      <protection locked="0"/>
    </xf>
    <xf numFmtId="0" fontId="8" fillId="0" borderId="2" xfId="4" applyFont="1" applyBorder="1" applyAlignment="1" applyProtection="1">
      <alignment horizontal="center" vertical="center" readingOrder="1"/>
      <protection locked="0"/>
    </xf>
    <xf numFmtId="0" fontId="7" fillId="0" borderId="0" xfId="4" applyFont="1" applyAlignment="1">
      <alignment vertical="center" wrapText="1"/>
    </xf>
    <xf numFmtId="0" fontId="17" fillId="0" borderId="0" xfId="4" applyFont="1" applyAlignment="1" applyProtection="1">
      <alignment vertical="center" readingOrder="1"/>
      <protection locked="0"/>
    </xf>
    <xf numFmtId="0" fontId="18" fillId="0" borderId="0" xfId="4" applyFont="1" applyAlignment="1" applyProtection="1">
      <alignment vertical="center" readingOrder="1"/>
      <protection locked="0"/>
    </xf>
    <xf numFmtId="0" fontId="17" fillId="0" borderId="1" xfId="4" applyFont="1" applyBorder="1" applyAlignment="1" applyProtection="1">
      <alignment horizontal="centerContinuous" vertical="center" readingOrder="1"/>
      <protection locked="0"/>
    </xf>
    <xf numFmtId="0" fontId="17" fillId="0" borderId="1" xfId="4" applyFont="1" applyBorder="1" applyAlignment="1" applyProtection="1">
      <alignment horizontal="centerContinuous" vertical="center" wrapText="1" readingOrder="1"/>
      <protection locked="0"/>
    </xf>
    <xf numFmtId="0" fontId="7" fillId="0" borderId="1" xfId="4" applyFont="1" applyBorder="1" applyAlignment="1" applyProtection="1">
      <alignment horizontal="centerContinuous" vertical="center" wrapText="1"/>
      <protection locked="0"/>
    </xf>
    <xf numFmtId="0" fontId="17" fillId="6" borderId="4" xfId="4" applyFont="1" applyFill="1" applyBorder="1" applyAlignment="1" applyProtection="1">
      <alignment vertical="center" readingOrder="1"/>
      <protection locked="0"/>
    </xf>
    <xf numFmtId="0" fontId="17" fillId="0" borderId="1" xfId="4" applyFont="1" applyBorder="1" applyAlignment="1" applyProtection="1">
      <alignment horizontal="center" vertical="center" readingOrder="1"/>
      <protection locked="0"/>
    </xf>
    <xf numFmtId="41" fontId="17" fillId="0" borderId="0" xfId="6" applyNumberFormat="1" applyFont="1" applyFill="1" applyBorder="1" applyAlignment="1" applyProtection="1">
      <alignment vertical="center" readingOrder="1"/>
    </xf>
    <xf numFmtId="41" fontId="17" fillId="0" borderId="0" xfId="6" applyNumberFormat="1" applyFont="1" applyFill="1" applyBorder="1" applyAlignment="1" applyProtection="1">
      <alignment horizontal="right" vertical="center" readingOrder="1"/>
    </xf>
    <xf numFmtId="41" fontId="18" fillId="0" borderId="0" xfId="6" applyNumberFormat="1" applyFont="1" applyFill="1" applyBorder="1" applyAlignment="1" applyProtection="1">
      <alignment horizontal="right" vertical="center" readingOrder="1"/>
      <protection locked="0"/>
    </xf>
    <xf numFmtId="0" fontId="18" fillId="0" borderId="0" xfId="0" applyFont="1" applyAlignment="1" applyProtection="1">
      <alignment vertical="center" readingOrder="1"/>
      <protection locked="0"/>
    </xf>
    <xf numFmtId="0" fontId="0" fillId="0" borderId="0" xfId="0" applyAlignment="1" applyProtection="1">
      <alignment vertical="center"/>
      <protection locked="0"/>
    </xf>
    <xf numFmtId="0" fontId="17" fillId="0" borderId="0" xfId="4" quotePrefix="1" applyFont="1" applyAlignment="1" applyProtection="1">
      <alignment vertical="center" readingOrder="1"/>
      <protection locked="0"/>
    </xf>
    <xf numFmtId="0" fontId="7" fillId="0" borderId="0" xfId="0" applyFont="1" applyAlignment="1">
      <alignment vertical="center"/>
    </xf>
    <xf numFmtId="0" fontId="7" fillId="0" borderId="0" xfId="0" applyFont="1"/>
    <xf numFmtId="0" fontId="11" fillId="6" borderId="19" xfId="0" applyFont="1" applyFill="1" applyBorder="1" applyAlignment="1" applyProtection="1">
      <alignment horizontal="centerContinuous" vertical="center" wrapText="1" readingOrder="1"/>
      <protection locked="0"/>
    </xf>
    <xf numFmtId="0" fontId="11" fillId="0" borderId="9" xfId="0" applyFont="1" applyBorder="1" applyAlignment="1" applyProtection="1">
      <alignment horizontal="centerContinuous" vertical="center" readingOrder="1"/>
      <protection locked="0"/>
    </xf>
    <xf numFmtId="0" fontId="11" fillId="6" borderId="20" xfId="0" applyFont="1" applyFill="1" applyBorder="1" applyAlignment="1" applyProtection="1">
      <alignment horizontal="center" vertical="top" readingOrder="1"/>
      <protection locked="0"/>
    </xf>
    <xf numFmtId="0" fontId="11" fillId="0" borderId="21" xfId="0" applyFont="1" applyBorder="1" applyAlignment="1" applyProtection="1">
      <alignment horizontal="center" vertical="center" readingOrder="1"/>
      <protection locked="0"/>
    </xf>
    <xf numFmtId="0" fontId="11" fillId="0" borderId="22" xfId="0" applyFont="1" applyBorder="1" applyAlignment="1" applyProtection="1">
      <alignment vertical="top" readingOrder="1"/>
      <protection locked="0"/>
    </xf>
    <xf numFmtId="0" fontId="21" fillId="0" borderId="0" xfId="0" applyFont="1" applyAlignment="1" applyProtection="1">
      <alignment vertical="center"/>
      <protection locked="0"/>
    </xf>
    <xf numFmtId="0" fontId="18" fillId="0" borderId="0" xfId="8" quotePrefix="1" applyFont="1" applyAlignment="1" applyProtection="1">
      <alignment vertical="center" readingOrder="1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7" fillId="0" borderId="14" xfId="0" applyFont="1" applyBorder="1" applyAlignment="1" applyProtection="1">
      <alignment vertical="center"/>
      <protection locked="0"/>
    </xf>
    <xf numFmtId="0" fontId="17" fillId="0" borderId="0" xfId="9" applyFont="1" applyAlignment="1" applyProtection="1">
      <alignment vertical="center" readingOrder="1"/>
      <protection locked="0"/>
    </xf>
    <xf numFmtId="0" fontId="18" fillId="0" borderId="0" xfId="9" applyFont="1" applyAlignment="1" applyProtection="1">
      <alignment vertical="center" readingOrder="1"/>
      <protection locked="0"/>
    </xf>
    <xf numFmtId="0" fontId="17" fillId="0" borderId="6" xfId="9" applyFont="1" applyBorder="1" applyAlignment="1" applyProtection="1">
      <alignment horizontal="centerContinuous" vertical="center" readingOrder="1"/>
      <protection locked="0"/>
    </xf>
    <xf numFmtId="0" fontId="17" fillId="0" borderId="6" xfId="0" applyFont="1" applyBorder="1" applyAlignment="1" applyProtection="1">
      <alignment horizontal="centerContinuous" vertical="center" wrapText="1" readingOrder="1"/>
      <protection locked="0"/>
    </xf>
    <xf numFmtId="0" fontId="21" fillId="0" borderId="2" xfId="0" applyFont="1" applyBorder="1" applyAlignment="1" applyProtection="1">
      <alignment horizontal="centerContinuous" vertical="center" readingOrder="1"/>
      <protection locked="0"/>
    </xf>
    <xf numFmtId="0" fontId="17" fillId="0" borderId="6" xfId="0" applyFont="1" applyBorder="1" applyAlignment="1" applyProtection="1">
      <alignment horizontal="centerContinuous" vertical="center" readingOrder="1"/>
      <protection locked="0"/>
    </xf>
    <xf numFmtId="0" fontId="21" fillId="0" borderId="2" xfId="0" applyFont="1" applyBorder="1" applyAlignment="1" applyProtection="1">
      <alignment horizontal="centerContinuous" vertical="center"/>
      <protection locked="0"/>
    </xf>
    <xf numFmtId="0" fontId="17" fillId="0" borderId="23" xfId="0" applyFont="1" applyBorder="1" applyAlignment="1" applyProtection="1">
      <alignment horizontal="centerContinuous" vertical="center" readingOrder="1"/>
      <protection locked="0"/>
    </xf>
    <xf numFmtId="0" fontId="21" fillId="0" borderId="24" xfId="0" applyFont="1" applyBorder="1" applyAlignment="1" applyProtection="1">
      <alignment horizontal="centerContinuous" vertical="center"/>
      <protection locked="0"/>
    </xf>
    <xf numFmtId="0" fontId="11" fillId="0" borderId="10" xfId="0" applyFont="1" applyBorder="1" applyAlignment="1" applyProtection="1">
      <alignment horizontal="center" vertical="top" readingOrder="1"/>
      <protection locked="0"/>
    </xf>
    <xf numFmtId="0" fontId="17" fillId="0" borderId="4" xfId="9" applyFont="1" applyBorder="1" applyAlignment="1" applyProtection="1">
      <alignment horizontal="center" vertical="center" readingOrder="1"/>
      <protection locked="0"/>
    </xf>
    <xf numFmtId="3" fontId="17" fillId="0" borderId="0" xfId="9" applyNumberFormat="1" applyFont="1" applyAlignment="1" applyProtection="1">
      <alignment vertical="center" readingOrder="1"/>
      <protection locked="0"/>
    </xf>
    <xf numFmtId="41" fontId="17" fillId="0" borderId="0" xfId="9" applyNumberFormat="1" applyFont="1" applyAlignment="1">
      <alignment horizontal="right" vertical="center" readingOrder="1"/>
    </xf>
    <xf numFmtId="3" fontId="18" fillId="0" borderId="0" xfId="9" applyNumberFormat="1" applyFont="1" applyAlignment="1" applyProtection="1">
      <alignment vertical="center" readingOrder="1"/>
      <protection locked="0"/>
    </xf>
    <xf numFmtId="41" fontId="21" fillId="0" borderId="0" xfId="6" applyNumberFormat="1" applyFont="1" applyFill="1" applyBorder="1" applyAlignment="1">
      <alignment vertical="center"/>
    </xf>
    <xf numFmtId="41" fontId="18" fillId="0" borderId="0" xfId="9" applyNumberFormat="1" applyFont="1" applyAlignment="1" applyProtection="1">
      <alignment horizontal="right" vertical="center" readingOrder="1"/>
      <protection locked="0"/>
    </xf>
    <xf numFmtId="0" fontId="17" fillId="0" borderId="0" xfId="9" applyFont="1" applyAlignment="1" applyProtection="1">
      <alignment horizontal="justify" vertical="center" readingOrder="1"/>
      <protection locked="0"/>
    </xf>
    <xf numFmtId="0" fontId="18" fillId="0" borderId="0" xfId="9" quotePrefix="1" applyFont="1" applyAlignment="1" applyProtection="1">
      <alignment vertical="center" readingOrder="1"/>
      <protection locked="0"/>
    </xf>
    <xf numFmtId="0" fontId="18" fillId="0" borderId="0" xfId="9" applyFont="1" applyAlignment="1" applyProtection="1">
      <alignment horizontal="justify" vertical="center" readingOrder="1"/>
      <protection locked="0"/>
    </xf>
    <xf numFmtId="0" fontId="22" fillId="0" borderId="0" xfId="0" applyFont="1"/>
    <xf numFmtId="0" fontId="23" fillId="0" borderId="0" xfId="0" applyFont="1"/>
    <xf numFmtId="0" fontId="24" fillId="0" borderId="0" xfId="0" applyFont="1"/>
    <xf numFmtId="49" fontId="24" fillId="0" borderId="0" xfId="0" applyNumberFormat="1" applyFont="1"/>
    <xf numFmtId="49" fontId="23" fillId="0" borderId="0" xfId="0" applyNumberFormat="1" applyFont="1" applyFill="1"/>
    <xf numFmtId="0" fontId="25" fillId="2" borderId="1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 wrapText="1"/>
    </xf>
    <xf numFmtId="0" fontId="24" fillId="0" borderId="1" xfId="0" applyFont="1" applyBorder="1"/>
    <xf numFmtId="164" fontId="24" fillId="0" borderId="1" xfId="3" applyNumberFormat="1" applyFont="1" applyBorder="1"/>
    <xf numFmtId="41" fontId="24" fillId="0" borderId="1" xfId="0" applyNumberFormat="1" applyFont="1" applyBorder="1"/>
    <xf numFmtId="0" fontId="25" fillId="0" borderId="1" xfId="0" applyFont="1" applyBorder="1"/>
    <xf numFmtId="9" fontId="25" fillId="0" borderId="1" xfId="3" applyFont="1" applyBorder="1"/>
    <xf numFmtId="41" fontId="25" fillId="0" borderId="1" xfId="0" applyNumberFormat="1" applyFont="1" applyBorder="1"/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26" fillId="0" borderId="1" xfId="0" applyFont="1" applyBorder="1"/>
    <xf numFmtId="0" fontId="26" fillId="0" borderId="3" xfId="0" applyFont="1" applyBorder="1"/>
    <xf numFmtId="0" fontId="26" fillId="0" borderId="5" xfId="0" applyFont="1" applyBorder="1"/>
    <xf numFmtId="41" fontId="26" fillId="0" borderId="1" xfId="2" applyFont="1" applyBorder="1"/>
    <xf numFmtId="10" fontId="26" fillId="0" borderId="1" xfId="3" applyNumberFormat="1" applyFont="1" applyBorder="1"/>
    <xf numFmtId="41" fontId="26" fillId="0" borderId="1" xfId="0" applyNumberFormat="1" applyFont="1" applyBorder="1"/>
    <xf numFmtId="0" fontId="26" fillId="0" borderId="2" xfId="0" applyFont="1" applyBorder="1"/>
    <xf numFmtId="41" fontId="26" fillId="0" borderId="4" xfId="0" applyNumberFormat="1" applyFont="1" applyBorder="1"/>
    <xf numFmtId="10" fontId="23" fillId="0" borderId="0" xfId="0" applyNumberFormat="1" applyFont="1"/>
    <xf numFmtId="0" fontId="23" fillId="0" borderId="0" xfId="0" applyFont="1" applyAlignment="1">
      <alignment horizontal="center"/>
    </xf>
    <xf numFmtId="0" fontId="28" fillId="0" borderId="0" xfId="0" applyFont="1"/>
    <xf numFmtId="0" fontId="30" fillId="3" borderId="1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 wrapText="1"/>
    </xf>
    <xf numFmtId="0" fontId="31" fillId="0" borderId="1" xfId="0" applyFont="1" applyBorder="1"/>
    <xf numFmtId="0" fontId="31" fillId="0" borderId="1" xfId="0" applyFont="1" applyBorder="1" applyAlignment="1">
      <alignment horizontal="center" vertical="center"/>
    </xf>
    <xf numFmtId="41" fontId="31" fillId="0" borderId="1" xfId="2" applyFont="1" applyFill="1" applyBorder="1"/>
    <xf numFmtId="10" fontId="31" fillId="0" borderId="1" xfId="3" applyNumberFormat="1" applyFont="1" applyFill="1" applyBorder="1"/>
    <xf numFmtId="0" fontId="30" fillId="0" borderId="1" xfId="0" applyFont="1" applyBorder="1"/>
    <xf numFmtId="41" fontId="30" fillId="0" borderId="1" xfId="2" applyFont="1" applyFill="1" applyBorder="1" applyAlignment="1">
      <alignment horizontal="center" vertical="center"/>
    </xf>
    <xf numFmtId="169" fontId="30" fillId="0" borderId="1" xfId="2" applyNumberFormat="1" applyFont="1" applyFill="1" applyBorder="1" applyAlignment="1">
      <alignment horizontal="center" vertical="center"/>
    </xf>
    <xf numFmtId="10" fontId="30" fillId="0" borderId="1" xfId="3" applyNumberFormat="1" applyFont="1" applyFill="1" applyBorder="1"/>
    <xf numFmtId="10" fontId="30" fillId="0" borderId="0" xfId="3" applyNumberFormat="1" applyFont="1" applyFill="1" applyBorder="1"/>
    <xf numFmtId="0" fontId="31" fillId="0" borderId="0" xfId="0" applyFont="1"/>
    <xf numFmtId="41" fontId="18" fillId="0" borderId="0" xfId="2" applyFont="1" applyFill="1" applyBorder="1" applyAlignment="1" applyProtection="1">
      <alignment horizontal="right" vertical="top" wrapText="1" readingOrder="1"/>
      <protection locked="0"/>
    </xf>
    <xf numFmtId="0" fontId="7" fillId="0" borderId="0" xfId="0" applyFont="1" applyAlignment="1" applyProtection="1">
      <alignment vertical="center" readingOrder="1"/>
      <protection locked="0"/>
    </xf>
    <xf numFmtId="0" fontId="23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7" fillId="0" borderId="26" xfId="0" applyFont="1" applyBorder="1" applyAlignment="1" applyProtection="1">
      <alignment horizontal="centerContinuous" vertical="center" readingOrder="1"/>
      <protection locked="0"/>
    </xf>
    <xf numFmtId="0" fontId="21" fillId="0" borderId="27" xfId="0" applyFont="1" applyBorder="1" applyAlignment="1" applyProtection="1">
      <alignment horizontal="centerContinuous" vertical="center"/>
      <protection locked="0"/>
    </xf>
    <xf numFmtId="0" fontId="17" fillId="0" borderId="26" xfId="0" applyFont="1" applyBorder="1" applyAlignment="1" applyProtection="1">
      <alignment horizontal="centerContinuous" vertical="center" wrapText="1" readingOrder="1"/>
      <protection locked="0"/>
    </xf>
    <xf numFmtId="0" fontId="21" fillId="0" borderId="27" xfId="0" applyFont="1" applyBorder="1" applyAlignment="1" applyProtection="1">
      <alignment horizontal="centerContinuous" vertical="center" wrapText="1"/>
      <protection locked="0"/>
    </xf>
    <xf numFmtId="0" fontId="17" fillId="0" borderId="28" xfId="0" applyFont="1" applyBorder="1" applyAlignment="1" applyProtection="1">
      <alignment horizontal="centerContinuous" vertical="center" wrapText="1" readingOrder="1"/>
      <protection locked="0"/>
    </xf>
    <xf numFmtId="0" fontId="21" fillId="0" borderId="29" xfId="0" applyFont="1" applyBorder="1" applyAlignment="1" applyProtection="1">
      <alignment horizontal="centerContinuous" vertical="center" wrapText="1"/>
      <protection locked="0"/>
    </xf>
    <xf numFmtId="0" fontId="21" fillId="0" borderId="29" xfId="0" applyFont="1" applyBorder="1" applyAlignment="1" applyProtection="1">
      <alignment horizontal="centerContinuous" vertical="center"/>
      <protection locked="0"/>
    </xf>
    <xf numFmtId="0" fontId="17" fillId="0" borderId="28" xfId="0" applyFont="1" applyBorder="1" applyAlignment="1" applyProtection="1">
      <alignment horizontal="centerContinuous" vertical="center" readingOrder="1"/>
      <protection locked="0"/>
    </xf>
    <xf numFmtId="0" fontId="17" fillId="0" borderId="30" xfId="9" applyFont="1" applyBorder="1" applyAlignment="1" applyProtection="1">
      <alignment horizontal="center" vertical="center" readingOrder="1"/>
      <protection locked="0"/>
    </xf>
    <xf numFmtId="0" fontId="26" fillId="0" borderId="0" xfId="0" applyFont="1"/>
    <xf numFmtId="0" fontId="32" fillId="0" borderId="0" xfId="0" applyFont="1"/>
    <xf numFmtId="0" fontId="25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41" fontId="27" fillId="0" borderId="1" xfId="2" applyFont="1" applyBorder="1"/>
    <xf numFmtId="0" fontId="25" fillId="7" borderId="1" xfId="0" applyFont="1" applyFill="1" applyBorder="1" applyAlignment="1">
      <alignment horizontal="center" vertical="center" wrapText="1"/>
    </xf>
    <xf numFmtId="165" fontId="24" fillId="0" borderId="1" xfId="1" applyNumberFormat="1" applyFont="1" applyFill="1" applyBorder="1" applyAlignment="1"/>
    <xf numFmtId="165" fontId="25" fillId="0" borderId="1" xfId="1" applyNumberFormat="1" applyFont="1" applyFill="1" applyBorder="1" applyAlignment="1"/>
    <xf numFmtId="0" fontId="24" fillId="0" borderId="3" xfId="0" applyFont="1" applyBorder="1"/>
    <xf numFmtId="0" fontId="24" fillId="0" borderId="5" xfId="0" applyFont="1" applyBorder="1"/>
    <xf numFmtId="41" fontId="24" fillId="0" borderId="1" xfId="2" applyFont="1" applyBorder="1"/>
    <xf numFmtId="171" fontId="25" fillId="2" borderId="1" xfId="0" applyNumberFormat="1" applyFont="1" applyFill="1" applyBorder="1"/>
    <xf numFmtId="170" fontId="25" fillId="7" borderId="1" xfId="0" applyNumberFormat="1" applyFont="1" applyFill="1" applyBorder="1"/>
    <xf numFmtId="171" fontId="24" fillId="0" borderId="0" xfId="0" applyNumberFormat="1" applyFont="1"/>
    <xf numFmtId="0" fontId="24" fillId="0" borderId="2" xfId="0" applyFont="1" applyBorder="1"/>
    <xf numFmtId="41" fontId="25" fillId="0" borderId="1" xfId="2" applyFont="1" applyBorder="1"/>
    <xf numFmtId="41" fontId="25" fillId="0" borderId="4" xfId="2" applyFont="1" applyBorder="1"/>
    <xf numFmtId="41" fontId="25" fillId="2" borderId="1" xfId="0" applyNumberFormat="1" applyFont="1" applyFill="1" applyBorder="1"/>
    <xf numFmtId="41" fontId="25" fillId="7" borderId="1" xfId="0" applyNumberFormat="1" applyFont="1" applyFill="1" applyBorder="1"/>
    <xf numFmtId="0" fontId="25" fillId="7" borderId="31" xfId="0" applyFont="1" applyFill="1" applyBorder="1" applyAlignment="1">
      <alignment horizontal="center" vertical="center" wrapText="1"/>
    </xf>
    <xf numFmtId="164" fontId="24" fillId="7" borderId="31" xfId="3" applyNumberFormat="1" applyFont="1" applyFill="1" applyBorder="1" applyAlignment="1">
      <alignment horizontal="center"/>
    </xf>
    <xf numFmtId="164" fontId="24" fillId="7" borderId="31" xfId="3" applyNumberFormat="1" applyFont="1" applyFill="1" applyBorder="1"/>
    <xf numFmtId="171" fontId="24" fillId="7" borderId="31" xfId="0" applyNumberFormat="1" applyFont="1" applyFill="1" applyBorder="1"/>
    <xf numFmtId="0" fontId="25" fillId="2" borderId="31" xfId="0" applyFont="1" applyFill="1" applyBorder="1" applyAlignment="1">
      <alignment horizontal="center" vertical="center" wrapText="1"/>
    </xf>
    <xf numFmtId="171" fontId="24" fillId="2" borderId="1" xfId="0" applyNumberFormat="1" applyFont="1" applyFill="1" applyBorder="1"/>
    <xf numFmtId="0" fontId="24" fillId="0" borderId="0" xfId="0" applyFont="1" applyAlignment="1">
      <alignment vertical="center"/>
    </xf>
    <xf numFmtId="164" fontId="25" fillId="2" borderId="1" xfId="3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/>
    </xf>
    <xf numFmtId="10" fontId="27" fillId="0" borderId="1" xfId="3" applyNumberFormat="1" applyFont="1" applyBorder="1"/>
    <xf numFmtId="41" fontId="27" fillId="0" borderId="4" xfId="0" applyNumberFormat="1" applyFont="1" applyBorder="1"/>
    <xf numFmtId="41" fontId="26" fillId="0" borderId="1" xfId="2" applyFont="1" applyFill="1" applyBorder="1"/>
    <xf numFmtId="0" fontId="26" fillId="0" borderId="1" xfId="0" applyFont="1" applyBorder="1" applyAlignment="1">
      <alignment horizontal="center"/>
    </xf>
    <xf numFmtId="9" fontId="27" fillId="0" borderId="1" xfId="3" applyFont="1" applyBorder="1"/>
    <xf numFmtId="41" fontId="27" fillId="0" borderId="1" xfId="3" applyNumberFormat="1" applyFont="1" applyBorder="1"/>
    <xf numFmtId="172" fontId="28" fillId="0" borderId="0" xfId="0" applyNumberFormat="1" applyFont="1"/>
    <xf numFmtId="0" fontId="25" fillId="0" borderId="31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/>
    </xf>
    <xf numFmtId="165" fontId="24" fillId="0" borderId="31" xfId="1" applyNumberFormat="1" applyFont="1" applyFill="1" applyBorder="1"/>
    <xf numFmtId="0" fontId="25" fillId="0" borderId="1" xfId="0" applyFont="1" applyFill="1" applyBorder="1" applyAlignment="1">
      <alignment horizontal="center" vertical="center" wrapText="1"/>
    </xf>
    <xf numFmtId="41" fontId="34" fillId="0" borderId="0" xfId="0" applyNumberFormat="1" applyFont="1"/>
    <xf numFmtId="41" fontId="35" fillId="0" borderId="0" xfId="4" applyNumberFormat="1" applyFont="1" applyAlignment="1">
      <alignment vertical="center"/>
    </xf>
    <xf numFmtId="0" fontId="25" fillId="0" borderId="6" xfId="0" applyFont="1" applyBorder="1" applyAlignment="1">
      <alignment horizontal="left"/>
    </xf>
    <xf numFmtId="0" fontId="25" fillId="0" borderId="16" xfId="0" applyFont="1" applyBorder="1" applyAlignment="1">
      <alignment horizontal="left"/>
    </xf>
    <xf numFmtId="0" fontId="25" fillId="0" borderId="2" xfId="0" applyFont="1" applyBorder="1" applyAlignment="1">
      <alignment horizontal="left"/>
    </xf>
    <xf numFmtId="0" fontId="15" fillId="5" borderId="17" xfId="10" applyFill="1" applyBorder="1" applyAlignment="1">
      <alignment horizontal="center" vertical="center" wrapText="1"/>
    </xf>
    <xf numFmtId="0" fontId="15" fillId="5" borderId="18" xfId="10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/>
    </xf>
    <xf numFmtId="0" fontId="8" fillId="3" borderId="6" xfId="4" applyFont="1" applyFill="1" applyBorder="1" applyAlignment="1" applyProtection="1">
      <alignment horizontal="center" vertical="center" wrapText="1" readingOrder="1"/>
      <protection locked="0"/>
    </xf>
    <xf numFmtId="0" fontId="8" fillId="3" borderId="2" xfId="4" applyFont="1" applyFill="1" applyBorder="1" applyAlignment="1" applyProtection="1">
      <alignment horizontal="center" vertical="center" wrapText="1" readingOrder="1"/>
      <protection locked="0"/>
    </xf>
    <xf numFmtId="0" fontId="8" fillId="3" borderId="6" xfId="0" applyFont="1" applyFill="1" applyBorder="1" applyAlignment="1" applyProtection="1">
      <alignment horizontal="center" vertical="center" wrapText="1" readingOrder="1"/>
      <protection locked="0"/>
    </xf>
    <xf numFmtId="0" fontId="8" fillId="3" borderId="2" xfId="0" applyFont="1" applyFill="1" applyBorder="1" applyAlignment="1" applyProtection="1">
      <alignment horizontal="center" vertical="center" wrapText="1" readingOrder="1"/>
      <protection locked="0"/>
    </xf>
    <xf numFmtId="0" fontId="29" fillId="3" borderId="6" xfId="0" applyFont="1" applyFill="1" applyBorder="1" applyAlignment="1">
      <alignment horizontal="center" vertical="center"/>
    </xf>
    <xf numFmtId="0" fontId="29" fillId="3" borderId="2" xfId="0" applyFont="1" applyFill="1" applyBorder="1" applyAlignment="1">
      <alignment horizontal="center" vertical="center"/>
    </xf>
    <xf numFmtId="0" fontId="11" fillId="0" borderId="25" xfId="0" applyFont="1" applyBorder="1" applyAlignment="1" applyProtection="1">
      <alignment horizontal="center" vertical="center" readingOrder="1"/>
      <protection locked="0"/>
    </xf>
    <xf numFmtId="0" fontId="11" fillId="0" borderId="9" xfId="0" applyFont="1" applyBorder="1" applyAlignment="1" applyProtection="1">
      <alignment horizontal="center" vertical="center" readingOrder="1"/>
      <protection locked="0"/>
    </xf>
    <xf numFmtId="0" fontId="25" fillId="2" borderId="32" xfId="0" applyFont="1" applyFill="1" applyBorder="1" applyAlignment="1">
      <alignment horizontal="center" vertical="center" wrapText="1"/>
    </xf>
    <xf numFmtId="0" fontId="25" fillId="2" borderId="33" xfId="0" applyFont="1" applyFill="1" applyBorder="1" applyAlignment="1">
      <alignment horizontal="center" vertical="center" wrapText="1"/>
    </xf>
  </cellXfs>
  <cellStyles count="11">
    <cellStyle name="Hipervínculo" xfId="10" builtinId="8"/>
    <cellStyle name="Millares" xfId="1" builtinId="3"/>
    <cellStyle name="Millares [0]" xfId="2" builtinId="6"/>
    <cellStyle name="Millares [0] 3" xfId="7" xr:uid="{30E8479A-CF42-4F86-AD53-CA754816994D}"/>
    <cellStyle name="Millares 11 2" xfId="6" xr:uid="{BA752040-EA37-4653-99B2-A59C6EF96454}"/>
    <cellStyle name="Millares 5" xfId="5" xr:uid="{2259B941-45A9-4E06-B30A-C7D3F30C0E37}"/>
    <cellStyle name="Normal" xfId="0" builtinId="0"/>
    <cellStyle name="Normal 10" xfId="4" xr:uid="{7D300921-DAC1-453A-9728-162142AE5B38}"/>
    <cellStyle name="Normal 2 18" xfId="8" xr:uid="{3B13FEE2-4F80-41BA-B18B-C5C44A9C9CCA}"/>
    <cellStyle name="Normal 44" xfId="9" xr:uid="{1AF0E4D1-BACA-4BE8-9DCC-4AF02B273FC8}"/>
    <cellStyle name="Porcentaje" xfId="3" builtinId="5"/>
  </cellStyles>
  <dxfs count="0"/>
  <tableStyles count="0" defaultTableStyle="TableStyleMedium2" defaultPivotStyle="PivotStyleLight16"/>
  <colors>
    <mruColors>
      <color rgb="FF0033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92075</xdr:rowOff>
    </xdr:from>
    <xdr:to>
      <xdr:col>15</xdr:col>
      <xdr:colOff>675845</xdr:colOff>
      <xdr:row>0</xdr:row>
      <xdr:rowOff>514810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A5DC671-82D7-4B2F-AD7B-CF1F70EB1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47375" y="92075"/>
          <a:ext cx="1427262" cy="422735"/>
        </a:xfrm>
        <a:prstGeom prst="rect">
          <a:avLst/>
        </a:prstGeom>
      </xdr:spPr>
    </xdr:pic>
    <xdr:clientData/>
  </xdr:twoCellAnchor>
  <xdr:twoCellAnchor editAs="oneCell">
    <xdr:from>
      <xdr:col>0</xdr:col>
      <xdr:colOff>74085</xdr:colOff>
      <xdr:row>0</xdr:row>
      <xdr:rowOff>52915</xdr:rowOff>
    </xdr:from>
    <xdr:to>
      <xdr:col>2</xdr:col>
      <xdr:colOff>859897</xdr:colOff>
      <xdr:row>1</xdr:row>
      <xdr:rowOff>20303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C869730-817C-4648-9CE4-B135B604B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85" y="52915"/>
          <a:ext cx="1262062" cy="11421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nso2017.cl/descargas/home/sintesis-de-resultados-censo2017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C7090-A3C7-43D2-A5F7-71CDAD3C9810}">
  <sheetPr>
    <tabColor theme="5" tint="0.39997558519241921"/>
  </sheetPr>
  <dimension ref="B1:U43"/>
  <sheetViews>
    <sheetView tabSelected="1" zoomScale="90" zoomScaleNormal="90" workbookViewId="0">
      <selection activeCell="K8" sqref="K7:K8"/>
    </sheetView>
  </sheetViews>
  <sheetFormatPr baseColWidth="10" defaultRowHeight="15" x14ac:dyDescent="0.25"/>
  <cols>
    <col min="1" max="1" width="1.85546875" style="105" customWidth="1"/>
    <col min="2" max="2" width="5.28515625" style="105" customWidth="1"/>
    <col min="3" max="3" width="26.85546875" style="105" customWidth="1"/>
    <col min="4" max="4" width="14" style="105" customWidth="1"/>
    <col min="5" max="5" width="12.5703125" style="105" customWidth="1"/>
    <col min="6" max="6" width="11.42578125" style="105"/>
    <col min="7" max="7" width="11.42578125" style="105" customWidth="1"/>
    <col min="8" max="9" width="11.42578125" style="105"/>
    <col min="10" max="10" width="12" style="105" customWidth="1"/>
    <col min="11" max="11" width="14.140625" style="105" customWidth="1"/>
    <col min="12" max="12" width="12.42578125" style="105" customWidth="1"/>
    <col min="13" max="13" width="7.85546875" style="105" customWidth="1"/>
    <col min="14" max="14" width="5.85546875" style="105" customWidth="1"/>
    <col min="15" max="15" width="11.42578125" style="105" customWidth="1"/>
    <col min="16" max="16" width="11.7109375" style="105" customWidth="1"/>
    <col min="17" max="17" width="1.85546875" style="105" customWidth="1"/>
    <col min="18" max="18" width="7.140625" style="106" customWidth="1"/>
    <col min="19" max="19" width="42.7109375" style="106" customWidth="1"/>
    <col min="20" max="16384" width="11.42578125" style="105"/>
  </cols>
  <sheetData>
    <row r="1" spans="2:19" s="155" customFormat="1" ht="92.25" customHeight="1" x14ac:dyDescent="0.3">
      <c r="C1" s="104"/>
      <c r="R1" s="106"/>
      <c r="S1" s="106"/>
    </row>
    <row r="2" spans="2:19" ht="17.25" x14ac:dyDescent="0.3">
      <c r="B2" s="104" t="s">
        <v>116</v>
      </c>
    </row>
    <row r="3" spans="2:19" ht="17.25" x14ac:dyDescent="0.3">
      <c r="B3" s="104" t="s">
        <v>12</v>
      </c>
    </row>
    <row r="4" spans="2:19" ht="17.25" x14ac:dyDescent="0.3">
      <c r="B4" s="104" t="s">
        <v>206</v>
      </c>
    </row>
    <row r="5" spans="2:19" x14ac:dyDescent="0.25">
      <c r="B5" s="156" t="s">
        <v>207</v>
      </c>
    </row>
    <row r="6" spans="2:19" x14ac:dyDescent="0.25">
      <c r="B6" s="106" t="s">
        <v>229</v>
      </c>
    </row>
    <row r="7" spans="2:19" x14ac:dyDescent="0.25">
      <c r="B7" s="107" t="s">
        <v>228</v>
      </c>
      <c r="C7" s="108"/>
    </row>
    <row r="8" spans="2:19" ht="6" customHeight="1" x14ac:dyDescent="0.25"/>
    <row r="9" spans="2:19" s="106" customFormat="1" ht="24" x14ac:dyDescent="0.2">
      <c r="C9" s="109" t="s">
        <v>13</v>
      </c>
      <c r="D9" s="110" t="s">
        <v>152</v>
      </c>
    </row>
    <row r="10" spans="2:19" s="106" customFormat="1" ht="12" x14ac:dyDescent="0.2">
      <c r="C10" s="111" t="s">
        <v>14</v>
      </c>
      <c r="D10" s="161">
        <v>3599044</v>
      </c>
    </row>
    <row r="11" spans="2:19" s="106" customFormat="1" ht="12" x14ac:dyDescent="0.2">
      <c r="C11" s="111" t="s">
        <v>15</v>
      </c>
      <c r="D11" s="161">
        <v>0</v>
      </c>
    </row>
    <row r="12" spans="2:19" s="106" customFormat="1" ht="12" x14ac:dyDescent="0.2">
      <c r="C12" s="114" t="s">
        <v>117</v>
      </c>
      <c r="D12" s="162">
        <f>SUM(D10:D11)</f>
        <v>3599044</v>
      </c>
    </row>
    <row r="13" spans="2:19" s="106" customFormat="1" ht="7.5" customHeight="1" x14ac:dyDescent="0.2"/>
    <row r="14" spans="2:19" s="106" customFormat="1" ht="12" x14ac:dyDescent="0.2">
      <c r="C14" s="109" t="s">
        <v>0</v>
      </c>
      <c r="D14" s="109" t="s">
        <v>1</v>
      </c>
      <c r="E14" s="109" t="s">
        <v>2</v>
      </c>
    </row>
    <row r="15" spans="2:19" s="106" customFormat="1" ht="12" x14ac:dyDescent="0.2">
      <c r="C15" s="111" t="s">
        <v>3</v>
      </c>
      <c r="D15" s="112">
        <v>0.4</v>
      </c>
      <c r="E15" s="113">
        <f t="shared" ref="E15:E20" si="0">$D$12*D15</f>
        <v>1439617.6</v>
      </c>
    </row>
    <row r="16" spans="2:19" s="106" customFormat="1" ht="12" x14ac:dyDescent="0.2">
      <c r="C16" s="111" t="s">
        <v>4</v>
      </c>
      <c r="D16" s="112">
        <v>0.15</v>
      </c>
      <c r="E16" s="113">
        <f t="shared" si="0"/>
        <v>539856.6</v>
      </c>
    </row>
    <row r="17" spans="2:21" s="106" customFormat="1" ht="12" x14ac:dyDescent="0.2">
      <c r="C17" s="111" t="s">
        <v>5</v>
      </c>
      <c r="D17" s="112">
        <v>0.1</v>
      </c>
      <c r="E17" s="113">
        <f t="shared" si="0"/>
        <v>359904.4</v>
      </c>
    </row>
    <row r="18" spans="2:21" s="106" customFormat="1" ht="12" x14ac:dyDescent="0.2">
      <c r="C18" s="111" t="s">
        <v>6</v>
      </c>
      <c r="D18" s="112">
        <v>2.5000000000000001E-2</v>
      </c>
      <c r="E18" s="113">
        <f t="shared" si="0"/>
        <v>89976.1</v>
      </c>
    </row>
    <row r="19" spans="2:21" s="106" customFormat="1" ht="12" x14ac:dyDescent="0.2">
      <c r="C19" s="111" t="s">
        <v>7</v>
      </c>
      <c r="D19" s="112">
        <v>2.5000000000000001E-2</v>
      </c>
      <c r="E19" s="113">
        <f t="shared" si="0"/>
        <v>89976.1</v>
      </c>
    </row>
    <row r="20" spans="2:21" s="106" customFormat="1" ht="12" x14ac:dyDescent="0.2">
      <c r="C20" s="111" t="s">
        <v>8</v>
      </c>
      <c r="D20" s="112">
        <v>0.3</v>
      </c>
      <c r="E20" s="113">
        <f t="shared" si="0"/>
        <v>1079713.2</v>
      </c>
    </row>
    <row r="21" spans="2:21" s="106" customFormat="1" ht="12" x14ac:dyDescent="0.2">
      <c r="C21" s="114" t="s">
        <v>9</v>
      </c>
      <c r="D21" s="115">
        <f>SUM(D15:D20)</f>
        <v>1</v>
      </c>
      <c r="E21" s="116">
        <f>SUM(E15:E20)</f>
        <v>3599044</v>
      </c>
    </row>
    <row r="22" spans="2:21" s="106" customFormat="1" ht="10.5" customHeight="1" x14ac:dyDescent="0.2"/>
    <row r="23" spans="2:21" s="180" customFormat="1" ht="45" customHeight="1" x14ac:dyDescent="0.25">
      <c r="E23" s="181">
        <v>0.4</v>
      </c>
      <c r="F23" s="181">
        <v>0.15</v>
      </c>
      <c r="G23" s="181">
        <v>0.1</v>
      </c>
      <c r="H23" s="181">
        <v>2.5000000000000001E-2</v>
      </c>
      <c r="I23" s="181">
        <v>2.5000000000000001E-2</v>
      </c>
      <c r="J23" s="181">
        <v>0.3</v>
      </c>
      <c r="O23" s="210" t="s">
        <v>230</v>
      </c>
      <c r="P23" s="211"/>
    </row>
    <row r="24" spans="2:21" s="106" customFormat="1" ht="60" x14ac:dyDescent="0.2">
      <c r="B24" s="157" t="s">
        <v>33</v>
      </c>
      <c r="C24" s="157" t="s">
        <v>10</v>
      </c>
      <c r="D24" s="157" t="s">
        <v>208</v>
      </c>
      <c r="E24" s="158" t="s">
        <v>118</v>
      </c>
      <c r="F24" s="158" t="s">
        <v>122</v>
      </c>
      <c r="G24" s="158" t="s">
        <v>123</v>
      </c>
      <c r="H24" s="158" t="s">
        <v>119</v>
      </c>
      <c r="I24" s="158" t="s">
        <v>120</v>
      </c>
      <c r="J24" s="158" t="s">
        <v>121</v>
      </c>
      <c r="K24" s="158" t="s">
        <v>134</v>
      </c>
      <c r="L24" s="160" t="s">
        <v>227</v>
      </c>
      <c r="M24" s="174" t="s">
        <v>211</v>
      </c>
      <c r="N24" s="160" t="s">
        <v>208</v>
      </c>
      <c r="O24" s="178" t="s">
        <v>209</v>
      </c>
      <c r="P24" s="178" t="s">
        <v>210</v>
      </c>
      <c r="R24" s="193" t="s">
        <v>208</v>
      </c>
      <c r="S24" s="190" t="s">
        <v>212</v>
      </c>
    </row>
    <row r="25" spans="2:21" s="106" customFormat="1" ht="12" x14ac:dyDescent="0.2">
      <c r="B25" s="111">
        <v>1</v>
      </c>
      <c r="C25" s="163" t="s">
        <v>135</v>
      </c>
      <c r="D25" s="164" t="s">
        <v>34</v>
      </c>
      <c r="E25" s="165">
        <f>VLOOKUP(D25,'1.Ser Beneficiaria'!$C$5:$D$21,2,0)</f>
        <v>84683.388235294129</v>
      </c>
      <c r="F25" s="165">
        <f>VLOOKUP(D25,'2.Matrícula Pregrado'!$C$5:$F$21,4,0)</f>
        <v>39141.027371525175</v>
      </c>
      <c r="G25" s="165">
        <f>VLOOKUP(D25,'3.Matrícula Postgrado'!$C$5:$F$21,4,0)</f>
        <v>64867.562109575018</v>
      </c>
      <c r="H25" s="165">
        <f>VLOOKUP(D25,'4.Años Acreditación'!$C$5:$F$21,4,0)</f>
        <v>7395.2958904109591</v>
      </c>
      <c r="I25" s="165">
        <f>IFERROR(VLOOKUP(D25,'5.Áreas Acreditación'!$C$5:$F$21,4,0),0)</f>
        <v>7375.0901639344265</v>
      </c>
      <c r="J25" s="165">
        <f>VLOOKUP(D25,'6.Fondo Cultura por habitante'!$C$5:$G$21,5,0)</f>
        <v>112879.16847680214</v>
      </c>
      <c r="K25" s="166">
        <f>SUM(E25:J25)</f>
        <v>316341.53224754182</v>
      </c>
      <c r="L25" s="167">
        <f>ROUND(K25,0)</f>
        <v>316342</v>
      </c>
      <c r="M25" s="175">
        <f>+L25/$L$42</f>
        <v>8.7896143502592214E-2</v>
      </c>
      <c r="N25" s="177" t="str">
        <f>+D25</f>
        <v>TAL</v>
      </c>
      <c r="O25" s="179">
        <v>316342</v>
      </c>
      <c r="P25" s="179">
        <v>0</v>
      </c>
      <c r="Q25" s="168"/>
      <c r="R25" s="191" t="str">
        <f>+D25</f>
        <v>TAL</v>
      </c>
      <c r="S25" s="192" t="s">
        <v>214</v>
      </c>
      <c r="T25" s="168"/>
      <c r="U25" s="168"/>
    </row>
    <row r="26" spans="2:21" s="106" customFormat="1" ht="12" x14ac:dyDescent="0.2">
      <c r="B26" s="111">
        <v>2</v>
      </c>
      <c r="C26" s="169" t="s">
        <v>136</v>
      </c>
      <c r="D26" s="164" t="s">
        <v>35</v>
      </c>
      <c r="E26" s="165">
        <f>VLOOKUP(D26,'1.Ser Beneficiaria'!$C$5:$D$21,2,0)</f>
        <v>84683.388235294129</v>
      </c>
      <c r="F26" s="165">
        <f>VLOOKUP(D26,'2.Matrícula Pregrado'!$C$5:$F$21,4,0)</f>
        <v>37470.122714273006</v>
      </c>
      <c r="G26" s="165">
        <f>VLOOKUP(D26,'3.Matrícula Postgrado'!$C$5:$F$21,4,0)</f>
        <v>37532.273152415095</v>
      </c>
      <c r="H26" s="165">
        <f>VLOOKUP(D26,'4.Años Acreditación'!$C$5:$F$21,4,0)</f>
        <v>4930.1972602739725</v>
      </c>
      <c r="I26" s="165">
        <f>IFERROR(VLOOKUP(D26,'5.Áreas Acreditación'!$C$5:$F$21,4,0),0)</f>
        <v>4425.0540983606561</v>
      </c>
      <c r="J26" s="165">
        <f>VLOOKUP(D26,'6.Fondo Cultura por habitante'!$C$5:$G$21,5,0)</f>
        <v>77418.082951170261</v>
      </c>
      <c r="K26" s="166">
        <f t="shared" ref="K26:K41" si="1">SUM(E26:J26)</f>
        <v>246459.11841178709</v>
      </c>
      <c r="L26" s="167">
        <f t="shared" ref="L26:L41" si="2">ROUND(K26,0)</f>
        <v>246459</v>
      </c>
      <c r="M26" s="175">
        <f t="shared" ref="M26:M41" si="3">+L26/$L$42</f>
        <v>6.8479037344093968E-2</v>
      </c>
      <c r="N26" s="177" t="str">
        <f t="shared" ref="N26:N41" si="4">+D26</f>
        <v>UAP</v>
      </c>
      <c r="O26" s="179">
        <v>246459</v>
      </c>
      <c r="P26" s="179">
        <v>0</v>
      </c>
      <c r="Q26" s="168"/>
      <c r="R26" s="191" t="str">
        <f>+D26</f>
        <v>UAP</v>
      </c>
      <c r="S26" s="192" t="s">
        <v>215</v>
      </c>
      <c r="T26" s="168"/>
      <c r="U26" s="168"/>
    </row>
    <row r="27" spans="2:21" s="106" customFormat="1" ht="12" x14ac:dyDescent="0.2">
      <c r="B27" s="111">
        <v>3</v>
      </c>
      <c r="C27" s="169" t="s">
        <v>137</v>
      </c>
      <c r="D27" s="164" t="s">
        <v>36</v>
      </c>
      <c r="E27" s="165">
        <f>VLOOKUP(D27,'1.Ser Beneficiaria'!$C$5:$D$21,2,0)</f>
        <v>84683.388235294129</v>
      </c>
      <c r="F27" s="165">
        <f>VLOOKUP(D27,'2.Matrícula Pregrado'!$C$5:$F$21,4,0)</f>
        <v>39614.507541342013</v>
      </c>
      <c r="G27" s="165">
        <f>VLOOKUP(D27,'3.Matrícula Postgrado'!$C$5:$F$21,4,0)</f>
        <v>37532.273152415095</v>
      </c>
      <c r="H27" s="165">
        <f>VLOOKUP(D27,'4.Años Acreditación'!$C$5:$F$21,4,0)</f>
        <v>7395.2958904109591</v>
      </c>
      <c r="I27" s="165">
        <f>IFERROR(VLOOKUP(D27,'5.Áreas Acreditación'!$C$5:$F$21,4,0),0)</f>
        <v>7375.0901639344265</v>
      </c>
      <c r="J27" s="165">
        <f>VLOOKUP(D27,'6.Fondo Cultura por habitante'!$C$5:$G$21,5,0)</f>
        <v>89534.7049224699</v>
      </c>
      <c r="K27" s="166">
        <f t="shared" si="1"/>
        <v>266135.25990586652</v>
      </c>
      <c r="L27" s="167">
        <f t="shared" si="2"/>
        <v>266135</v>
      </c>
      <c r="M27" s="175">
        <f t="shared" si="3"/>
        <v>7.3946046212840469E-2</v>
      </c>
      <c r="N27" s="177" t="str">
        <f t="shared" si="4"/>
        <v>FRO</v>
      </c>
      <c r="O27" s="179">
        <v>266135</v>
      </c>
      <c r="P27" s="179">
        <v>0</v>
      </c>
      <c r="Q27" s="168"/>
      <c r="R27" s="191" t="str">
        <f>+D27</f>
        <v>FRO</v>
      </c>
      <c r="S27" s="192" t="s">
        <v>216</v>
      </c>
      <c r="T27" s="168"/>
      <c r="U27" s="168"/>
    </row>
    <row r="28" spans="2:21" s="106" customFormat="1" ht="12" x14ac:dyDescent="0.2">
      <c r="B28" s="111">
        <v>4</v>
      </c>
      <c r="C28" s="169" t="s">
        <v>138</v>
      </c>
      <c r="D28" s="164" t="s">
        <v>37</v>
      </c>
      <c r="E28" s="165">
        <f>VLOOKUP(D28,'1.Ser Beneficiaria'!$C$5:$D$21,2,0)</f>
        <v>84683.388235294129</v>
      </c>
      <c r="F28" s="165">
        <f>VLOOKUP(D28,'2.Matrícula Pregrado'!$C$5:$F$21,4,0)</f>
        <v>41700.565101114742</v>
      </c>
      <c r="G28" s="165">
        <f>VLOOKUP(D28,'3.Matrícula Postgrado'!$C$5:$F$21,4,0)</f>
        <v>21315.382625021335</v>
      </c>
      <c r="H28" s="165">
        <f>VLOOKUP(D28,'4.Años Acreditación'!$C$5:$F$21,4,0)</f>
        <v>6162.7465753424658</v>
      </c>
      <c r="I28" s="165">
        <f>IFERROR(VLOOKUP(D28,'5.Áreas Acreditación'!$C$5:$F$21,4,0),0)</f>
        <v>7375.0901639344265</v>
      </c>
      <c r="J28" s="165">
        <f>VLOOKUP(D28,'6.Fondo Cultura por habitante'!$C$5:$G$21,5,0)</f>
        <v>78465.634800022017</v>
      </c>
      <c r="K28" s="166">
        <f t="shared" si="1"/>
        <v>239702.8075007291</v>
      </c>
      <c r="L28" s="167">
        <f t="shared" si="2"/>
        <v>239703</v>
      </c>
      <c r="M28" s="175">
        <f t="shared" si="3"/>
        <v>6.660187166421741E-2</v>
      </c>
      <c r="N28" s="177" t="str">
        <f t="shared" si="4"/>
        <v>UBB</v>
      </c>
      <c r="O28" s="179">
        <v>239703</v>
      </c>
      <c r="P28" s="179">
        <v>0</v>
      </c>
      <c r="Q28" s="168"/>
      <c r="R28" s="191" t="str">
        <f>+D28</f>
        <v>UBB</v>
      </c>
      <c r="S28" s="192" t="s">
        <v>217</v>
      </c>
      <c r="T28" s="168"/>
      <c r="U28" s="168"/>
    </row>
    <row r="29" spans="2:21" s="106" customFormat="1" ht="12" x14ac:dyDescent="0.2">
      <c r="B29" s="111">
        <v>5</v>
      </c>
      <c r="C29" s="169" t="s">
        <v>139</v>
      </c>
      <c r="D29" s="164" t="s">
        <v>38</v>
      </c>
      <c r="E29" s="165">
        <f>VLOOKUP(D29,'1.Ser Beneficiaria'!$C$5:$D$21,2,0)</f>
        <v>84683.388235294129</v>
      </c>
      <c r="F29" s="165">
        <f>VLOOKUP(D29,'2.Matrícula Pregrado'!$C$5:$F$21,4,0)</f>
        <v>79102.067500921534</v>
      </c>
      <c r="G29" s="165">
        <f>VLOOKUP(D29,'3.Matrícula Postgrado'!$C$5:$F$21,4,0)</f>
        <v>82374.43256528418</v>
      </c>
      <c r="H29" s="165">
        <f>VLOOKUP(D29,'4.Años Acreditación'!$C$5:$F$21,4,0)</f>
        <v>8627.8452054794525</v>
      </c>
      <c r="I29" s="165">
        <f>IFERROR(VLOOKUP(D29,'5.Áreas Acreditación'!$C$5:$F$21,4,0),0)</f>
        <v>7375.0901639344265</v>
      </c>
      <c r="J29" s="165">
        <f>VLOOKUP(D29,'6.Fondo Cultura por habitante'!$C$5:$G$21,5,0)</f>
        <v>10142.419080309028</v>
      </c>
      <c r="K29" s="166">
        <f t="shared" si="1"/>
        <v>272305.24275122274</v>
      </c>
      <c r="L29" s="167">
        <f t="shared" si="2"/>
        <v>272305</v>
      </c>
      <c r="M29" s="175">
        <f t="shared" si="3"/>
        <v>7.5660390831673863E-2</v>
      </c>
      <c r="N29" s="177" t="str">
        <f t="shared" si="4"/>
        <v>USA</v>
      </c>
      <c r="O29" s="179">
        <v>272305</v>
      </c>
      <c r="P29" s="179">
        <v>0</v>
      </c>
      <c r="Q29" s="168"/>
      <c r="R29" s="191" t="str">
        <f>+D29</f>
        <v>USA</v>
      </c>
      <c r="S29" s="192" t="s">
        <v>213</v>
      </c>
      <c r="T29" s="168"/>
      <c r="U29" s="168"/>
    </row>
    <row r="30" spans="2:21" s="106" customFormat="1" ht="12" x14ac:dyDescent="0.2">
      <c r="B30" s="111">
        <v>6</v>
      </c>
      <c r="C30" s="169" t="s">
        <v>140</v>
      </c>
      <c r="D30" s="164" t="s">
        <v>39</v>
      </c>
      <c r="E30" s="165">
        <f>VLOOKUP(D30,'1.Ser Beneficiaria'!$C$5:$D$21,2,0)</f>
        <v>84683.388235294129</v>
      </c>
      <c r="F30" s="165">
        <f>VLOOKUP(D30,'2.Matrícula Pregrado'!$C$5:$F$21,4,0)</f>
        <v>26995.231711006316</v>
      </c>
      <c r="G30" s="165">
        <f>VLOOKUP(D30,'3.Matrícula Postgrado'!$C$5:$F$21,4,0)</f>
        <v>7555.5967229902726</v>
      </c>
      <c r="H30" s="165">
        <f>VLOOKUP(D30,'4.Años Acreditación'!$C$5:$F$21,4,0)</f>
        <v>6162.7465753424658</v>
      </c>
      <c r="I30" s="165">
        <f>IFERROR(VLOOKUP(D30,'5.Áreas Acreditación'!$C$5:$F$21,4,0),0)</f>
        <v>5900.0721311475418</v>
      </c>
      <c r="J30" s="165">
        <f>VLOOKUP(D30,'6.Fondo Cultura por habitante'!$C$5:$G$21,5,0)</f>
        <v>206321.44915148916</v>
      </c>
      <c r="K30" s="166">
        <f t="shared" si="1"/>
        <v>337618.48452726984</v>
      </c>
      <c r="L30" s="167">
        <f t="shared" si="2"/>
        <v>337618</v>
      </c>
      <c r="M30" s="175">
        <f t="shared" si="3"/>
        <v>9.3807714995347374E-2</v>
      </c>
      <c r="N30" s="177" t="str">
        <f t="shared" si="4"/>
        <v>ANT</v>
      </c>
      <c r="O30" s="179">
        <v>337618</v>
      </c>
      <c r="P30" s="179">
        <v>0</v>
      </c>
      <c r="Q30" s="168"/>
      <c r="R30" s="191" t="str">
        <f>+D30</f>
        <v>ANT</v>
      </c>
      <c r="S30" s="192" t="s">
        <v>218</v>
      </c>
      <c r="T30" s="168"/>
      <c r="U30" s="168"/>
    </row>
    <row r="31" spans="2:21" s="106" customFormat="1" ht="12" x14ac:dyDescent="0.2">
      <c r="B31" s="111">
        <v>7</v>
      </c>
      <c r="C31" s="169" t="s">
        <v>141</v>
      </c>
      <c r="D31" s="164" t="s">
        <v>40</v>
      </c>
      <c r="E31" s="165">
        <f>VLOOKUP(D31,'1.Ser Beneficiaria'!$C$5:$D$21,2,0)</f>
        <v>84683.388235294129</v>
      </c>
      <c r="F31" s="165">
        <f>VLOOKUP(D31,'2.Matrícula Pregrado'!$C$5:$F$21,4,0)</f>
        <v>27355.488361953907</v>
      </c>
      <c r="G31" s="165">
        <f>VLOOKUP(D31,'3.Matrícula Postgrado'!$C$5:$F$21,4,0)</f>
        <v>12101.240279911248</v>
      </c>
      <c r="H31" s="165">
        <f>VLOOKUP(D31,'4.Años Acreditación'!$C$5:$F$21,4,0)</f>
        <v>6162.7465753424658</v>
      </c>
      <c r="I31" s="165">
        <f>IFERROR(VLOOKUP(D31,'5.Áreas Acreditación'!$C$5:$F$21,4,0),0)</f>
        <v>5900.0721311475418</v>
      </c>
      <c r="J31" s="165">
        <f>VLOOKUP(D31,'6.Fondo Cultura por habitante'!$C$5:$G$21,5,0)</f>
        <v>118130.64958428775</v>
      </c>
      <c r="K31" s="166">
        <f t="shared" si="1"/>
        <v>254333.58516793704</v>
      </c>
      <c r="L31" s="167">
        <f t="shared" si="2"/>
        <v>254334</v>
      </c>
      <c r="M31" s="175">
        <f t="shared" si="3"/>
        <v>7.0667119009136595E-2</v>
      </c>
      <c r="N31" s="177" t="str">
        <f t="shared" si="4"/>
        <v>ULS</v>
      </c>
      <c r="O31" s="179">
        <v>254334</v>
      </c>
      <c r="P31" s="179">
        <v>0</v>
      </c>
      <c r="Q31" s="168"/>
      <c r="R31" s="191" t="str">
        <f>+D31</f>
        <v>ULS</v>
      </c>
      <c r="S31" s="192" t="s">
        <v>219</v>
      </c>
      <c r="T31" s="168"/>
      <c r="U31" s="168"/>
    </row>
    <row r="32" spans="2:21" s="106" customFormat="1" ht="12" x14ac:dyDescent="0.2">
      <c r="B32" s="111">
        <v>8</v>
      </c>
      <c r="C32" s="169" t="s">
        <v>142</v>
      </c>
      <c r="D32" s="164" t="s">
        <v>41</v>
      </c>
      <c r="E32" s="165">
        <f>VLOOKUP(D32,'1.Ser Beneficiaria'!$C$5:$D$21,2,0)</f>
        <v>84683.388235294129</v>
      </c>
      <c r="F32" s="165">
        <f>VLOOKUP(D32,'2.Matrícula Pregrado'!$C$5:$F$21,4,0)</f>
        <v>53606.189661001867</v>
      </c>
      <c r="G32" s="165">
        <f>VLOOKUP(D32,'3.Matrícula Postgrado'!$C$5:$F$21,4,0)</f>
        <v>48159.250657108721</v>
      </c>
      <c r="H32" s="165">
        <f>VLOOKUP(D32,'4.Años Acreditación'!$C$5:$F$21,4,0)</f>
        <v>6162.7465753424658</v>
      </c>
      <c r="I32" s="165">
        <f>IFERROR(VLOOKUP(D32,'5.Áreas Acreditación'!$C$5:$F$21,4,0),0)</f>
        <v>7375.0901639344265</v>
      </c>
      <c r="J32" s="165">
        <f>VLOOKUP(D32,'6.Fondo Cultura por habitante'!$C$5:$G$21,5,0)</f>
        <v>14790.427120678087</v>
      </c>
      <c r="K32" s="166">
        <f t="shared" si="1"/>
        <v>214777.0924133597</v>
      </c>
      <c r="L32" s="167">
        <f t="shared" si="2"/>
        <v>214777</v>
      </c>
      <c r="M32" s="175">
        <f t="shared" si="3"/>
        <v>5.9676141685442489E-2</v>
      </c>
      <c r="N32" s="177" t="str">
        <f t="shared" si="4"/>
        <v>UVA</v>
      </c>
      <c r="O32" s="179">
        <v>214777</v>
      </c>
      <c r="P32" s="179">
        <v>0</v>
      </c>
      <c r="Q32" s="168"/>
      <c r="R32" s="191" t="str">
        <f>+D32</f>
        <v>UVA</v>
      </c>
      <c r="S32" s="192" t="s">
        <v>220</v>
      </c>
      <c r="T32" s="168"/>
      <c r="U32" s="168"/>
    </row>
    <row r="33" spans="2:21" s="106" customFormat="1" ht="12" x14ac:dyDescent="0.2">
      <c r="B33" s="111">
        <v>9</v>
      </c>
      <c r="C33" s="169" t="s">
        <v>143</v>
      </c>
      <c r="D33" s="164" t="s">
        <v>42</v>
      </c>
      <c r="E33" s="165">
        <f>VLOOKUP(D33,'1.Ser Beneficiaria'!$C$5:$D$21,2,0)</f>
        <v>84683.388235294129</v>
      </c>
      <c r="F33" s="165">
        <f>VLOOKUP(D33,'2.Matrícula Pregrado'!$C$5:$F$21,4,0)</f>
        <v>14080.888528465928</v>
      </c>
      <c r="G33" s="165">
        <f>VLOOKUP(D33,'3.Matrícula Postgrado'!$C$5:$F$21,4,0)</f>
        <v>0</v>
      </c>
      <c r="H33" s="165">
        <f>VLOOKUP(D33,'4.Años Acreditación'!$C$5:$F$21,4,0)</f>
        <v>0</v>
      </c>
      <c r="I33" s="165">
        <f>IFERROR(VLOOKUP(D33,'5.Áreas Acreditación'!$C$5:$F$21,4,0),0)</f>
        <v>0</v>
      </c>
      <c r="J33" s="165">
        <f>VLOOKUP(D33,'6.Fondo Cultura por habitante'!$C$5:$G$21,5,0)</f>
        <v>88484.878412487378</v>
      </c>
      <c r="K33" s="166">
        <f t="shared" si="1"/>
        <v>187249.15517624744</v>
      </c>
      <c r="L33" s="167">
        <f t="shared" si="2"/>
        <v>187249</v>
      </c>
      <c r="M33" s="175">
        <f t="shared" si="3"/>
        <v>5.2027441739373494E-2</v>
      </c>
      <c r="N33" s="177" t="str">
        <f t="shared" si="4"/>
        <v>URO</v>
      </c>
      <c r="O33" s="179">
        <v>187249</v>
      </c>
      <c r="P33" s="179">
        <v>0</v>
      </c>
      <c r="Q33" s="168"/>
      <c r="R33" s="191" t="str">
        <f>+D33</f>
        <v>URO</v>
      </c>
      <c r="S33" s="192" t="s">
        <v>221</v>
      </c>
      <c r="T33" s="168"/>
      <c r="U33" s="168"/>
    </row>
    <row r="34" spans="2:21" s="106" customFormat="1" ht="12" x14ac:dyDescent="0.2">
      <c r="B34" s="111">
        <v>10</v>
      </c>
      <c r="C34" s="169" t="s">
        <v>144</v>
      </c>
      <c r="D34" s="164" t="s">
        <v>43</v>
      </c>
      <c r="E34" s="165">
        <f>VLOOKUP(D34,'1.Ser Beneficiaria'!$C$5:$D$21,2,0)</f>
        <v>84683.388235294129</v>
      </c>
      <c r="F34" s="165">
        <f>VLOOKUP(D34,'2.Matrícula Pregrado'!$C$5:$F$21,4,0)</f>
        <v>32200.08256326821</v>
      </c>
      <c r="G34" s="165">
        <f>VLOOKUP(D34,'3.Matrícula Postgrado'!$C$5:$F$21,4,0)</f>
        <v>5037.0644819935151</v>
      </c>
      <c r="H34" s="165">
        <f>VLOOKUP(D34,'4.Años Acreditación'!$C$5:$F$21,4,0)</f>
        <v>6162.7465753424658</v>
      </c>
      <c r="I34" s="165">
        <f>IFERROR(VLOOKUP(D34,'5.Áreas Acreditación'!$C$5:$F$21,4,0),0)</f>
        <v>5900.0721311475418</v>
      </c>
      <c r="J34" s="165">
        <f>VLOOKUP(D34,'6.Fondo Cultura por habitante'!$C$5:$G$21,5,0)</f>
        <v>72815.289888051382</v>
      </c>
      <c r="K34" s="166">
        <f t="shared" si="1"/>
        <v>206798.64387509722</v>
      </c>
      <c r="L34" s="167">
        <f t="shared" si="2"/>
        <v>206799</v>
      </c>
      <c r="M34" s="175">
        <f t="shared" si="3"/>
        <v>5.7459441301479307E-2</v>
      </c>
      <c r="N34" s="177" t="str">
        <f t="shared" si="4"/>
        <v>ULA</v>
      </c>
      <c r="O34" s="179">
        <v>206799</v>
      </c>
      <c r="P34" s="179">
        <v>0</v>
      </c>
      <c r="Q34" s="168"/>
      <c r="R34" s="191" t="str">
        <f>+D34</f>
        <v>ULA</v>
      </c>
      <c r="S34" s="192" t="s">
        <v>222</v>
      </c>
      <c r="T34" s="168"/>
      <c r="U34" s="168"/>
    </row>
    <row r="35" spans="2:21" s="106" customFormat="1" ht="12" x14ac:dyDescent="0.2">
      <c r="B35" s="111">
        <v>11</v>
      </c>
      <c r="C35" s="169" t="s">
        <v>145</v>
      </c>
      <c r="D35" s="164" t="s">
        <v>44</v>
      </c>
      <c r="E35" s="165">
        <f>VLOOKUP(D35,'1.Ser Beneficiaria'!$C$5:$D$21,2,0)</f>
        <v>84683.388235294129</v>
      </c>
      <c r="F35" s="165">
        <f>VLOOKUP(D35,'2.Matrícula Pregrado'!$C$5:$F$21,4,0)</f>
        <v>26552.630682699273</v>
      </c>
      <c r="G35" s="165">
        <f>VLOOKUP(D35,'3.Matrícula Postgrado'!$C$5:$F$21,4,0)</f>
        <v>1842.8284690220175</v>
      </c>
      <c r="H35" s="165">
        <f>VLOOKUP(D35,'4.Años Acreditación'!$C$5:$F$21,4,0)</f>
        <v>4930.1972602739725</v>
      </c>
      <c r="I35" s="165">
        <f>IFERROR(VLOOKUP(D35,'5.Áreas Acreditación'!$C$5:$F$21,4,0),0)</f>
        <v>5900.0721311475418</v>
      </c>
      <c r="J35" s="165">
        <f>VLOOKUP(D35,'6.Fondo Cultura por habitante'!$C$5:$G$21,5,0)</f>
        <v>55243.197126122956</v>
      </c>
      <c r="K35" s="166">
        <f t="shared" si="1"/>
        <v>179152.31390455988</v>
      </c>
      <c r="L35" s="167">
        <f t="shared" si="2"/>
        <v>179152</v>
      </c>
      <c r="M35" s="175">
        <f t="shared" si="3"/>
        <v>4.9777677010249669E-2</v>
      </c>
      <c r="N35" s="177" t="str">
        <f t="shared" si="4"/>
        <v>ATA</v>
      </c>
      <c r="O35" s="179">
        <v>179152</v>
      </c>
      <c r="P35" s="179">
        <v>0</v>
      </c>
      <c r="Q35" s="168"/>
      <c r="R35" s="191" t="str">
        <f>+D35</f>
        <v>ATA</v>
      </c>
      <c r="S35" s="192" t="s">
        <v>223</v>
      </c>
      <c r="T35" s="168"/>
      <c r="U35" s="168"/>
    </row>
    <row r="36" spans="2:21" s="106" customFormat="1" ht="12" x14ac:dyDescent="0.2">
      <c r="B36" s="111">
        <v>12</v>
      </c>
      <c r="C36" s="169" t="s">
        <v>146</v>
      </c>
      <c r="D36" s="164" t="s">
        <v>45</v>
      </c>
      <c r="E36" s="165">
        <f>VLOOKUP(D36,'1.Ser Beneficiaria'!$C$5:$D$21,2,0)</f>
        <v>84683.388235294129</v>
      </c>
      <c r="F36" s="165">
        <f>VLOOKUP(D36,'2.Matrícula Pregrado'!$C$5:$F$21,4,0)</f>
        <v>35027.239519275994</v>
      </c>
      <c r="G36" s="165">
        <f>VLOOKUP(D36,'3.Matrícula Postgrado'!$C$5:$F$21,4,0)</f>
        <v>10012.701348352963</v>
      </c>
      <c r="H36" s="165">
        <f>VLOOKUP(D36,'4.Años Acreditación'!$C$5:$F$21,4,0)</f>
        <v>6162.7465753424658</v>
      </c>
      <c r="I36" s="165">
        <f>IFERROR(VLOOKUP(D36,'5.Áreas Acreditación'!$C$5:$F$21,4,0),0)</f>
        <v>5900.0721311475418</v>
      </c>
      <c r="J36" s="165">
        <f>VLOOKUP(D36,'6.Fondo Cultura por habitante'!$C$5:$G$21,5,0)</f>
        <v>48443.370568033184</v>
      </c>
      <c r="K36" s="166">
        <f t="shared" si="1"/>
        <v>190229.51837744631</v>
      </c>
      <c r="L36" s="167">
        <f t="shared" si="2"/>
        <v>190230</v>
      </c>
      <c r="M36" s="175">
        <f t="shared" si="3"/>
        <v>5.2855717478229626E-2</v>
      </c>
      <c r="N36" s="177" t="str">
        <f t="shared" si="4"/>
        <v>UTA</v>
      </c>
      <c r="O36" s="179">
        <v>190230</v>
      </c>
      <c r="P36" s="179">
        <v>0</v>
      </c>
      <c r="Q36" s="168"/>
      <c r="R36" s="191" t="str">
        <f>+D36</f>
        <v>UTA</v>
      </c>
      <c r="S36" s="192" t="s">
        <v>225</v>
      </c>
      <c r="T36" s="168"/>
      <c r="U36" s="168"/>
    </row>
    <row r="37" spans="2:21" s="106" customFormat="1" ht="12" x14ac:dyDescent="0.2">
      <c r="B37" s="111">
        <v>13</v>
      </c>
      <c r="C37" s="169" t="s">
        <v>147</v>
      </c>
      <c r="D37" s="164" t="s">
        <v>46</v>
      </c>
      <c r="E37" s="165">
        <f>VLOOKUP(D37,'1.Ser Beneficiaria'!$C$5:$D$21,2,0)</f>
        <v>84683.388235294129</v>
      </c>
      <c r="F37" s="165">
        <f>VLOOKUP(D37,'2.Matrícula Pregrado'!$C$5:$F$21,4,0)</f>
        <v>24775.364538024478</v>
      </c>
      <c r="G37" s="165">
        <f>VLOOKUP(D37,'3.Matrícula Postgrado'!$C$5:$F$21,4,0)</f>
        <v>15541.186755419016</v>
      </c>
      <c r="H37" s="165">
        <f>VLOOKUP(D37,'4.Años Acreditación'!$C$5:$F$21,4,0)</f>
        <v>6162.7465753424658</v>
      </c>
      <c r="I37" s="165">
        <f>IFERROR(VLOOKUP(D37,'5.Áreas Acreditación'!$C$5:$F$21,4,0),0)</f>
        <v>4425.0540983606561</v>
      </c>
      <c r="J37" s="165">
        <f>VLOOKUP(D37,'6.Fondo Cultura por habitante'!$C$5:$G$21,5,0)</f>
        <v>14790.427120678087</v>
      </c>
      <c r="K37" s="166">
        <f t="shared" si="1"/>
        <v>150378.16732311883</v>
      </c>
      <c r="L37" s="167">
        <f t="shared" si="2"/>
        <v>150378</v>
      </c>
      <c r="M37" s="175">
        <f t="shared" si="3"/>
        <v>4.1782773920733929E-2</v>
      </c>
      <c r="N37" s="177" t="str">
        <f t="shared" si="4"/>
        <v>UPA</v>
      </c>
      <c r="O37" s="179">
        <v>150378</v>
      </c>
      <c r="P37" s="179">
        <v>0</v>
      </c>
      <c r="Q37" s="168"/>
      <c r="R37" s="191" t="str">
        <f>+D37</f>
        <v>UPA</v>
      </c>
      <c r="S37" s="192" t="s">
        <v>220</v>
      </c>
      <c r="T37" s="168"/>
      <c r="U37" s="168"/>
    </row>
    <row r="38" spans="2:21" s="106" customFormat="1" ht="12" x14ac:dyDescent="0.2">
      <c r="B38" s="111">
        <v>14</v>
      </c>
      <c r="C38" s="169" t="s">
        <v>148</v>
      </c>
      <c r="D38" s="164" t="s">
        <v>47</v>
      </c>
      <c r="E38" s="165">
        <f>VLOOKUP(D38,'1.Ser Beneficiaria'!$C$5:$D$21,2,0)</f>
        <v>84683.388235294129</v>
      </c>
      <c r="F38" s="165">
        <f>VLOOKUP(D38,'2.Matrícula Pregrado'!$C$5:$F$21,4,0)</f>
        <v>13977.958056766614</v>
      </c>
      <c r="G38" s="165">
        <f>VLOOKUP(D38,'3.Matrícula Postgrado'!$C$5:$F$21,4,0)</f>
        <v>4177.0778631165731</v>
      </c>
      <c r="H38" s="165">
        <f>VLOOKUP(D38,'4.Años Acreditación'!$C$5:$F$21,4,0)</f>
        <v>4930.1972602739725</v>
      </c>
      <c r="I38" s="165">
        <f>IFERROR(VLOOKUP(D38,'5.Áreas Acreditación'!$C$5:$F$21,4,0),0)</f>
        <v>5900.0721311475418</v>
      </c>
      <c r="J38" s="165">
        <f>VLOOKUP(D38,'6.Fondo Cultura por habitante'!$C$5:$G$21,5,0)</f>
        <v>41476.707292043131</v>
      </c>
      <c r="K38" s="166">
        <f t="shared" si="1"/>
        <v>155145.40083864194</v>
      </c>
      <c r="L38" s="167">
        <f t="shared" si="2"/>
        <v>155145</v>
      </c>
      <c r="M38" s="175">
        <f t="shared" si="3"/>
        <v>4.3107292688639727E-2</v>
      </c>
      <c r="N38" s="177" t="str">
        <f t="shared" si="4"/>
        <v>MAG</v>
      </c>
      <c r="O38" s="179">
        <v>155145</v>
      </c>
      <c r="P38" s="179">
        <v>0</v>
      </c>
      <c r="Q38" s="168"/>
      <c r="R38" s="191" t="str">
        <f>+D38</f>
        <v>MAG</v>
      </c>
      <c r="S38" s="192" t="s">
        <v>226</v>
      </c>
      <c r="T38" s="168"/>
      <c r="U38" s="168"/>
    </row>
    <row r="39" spans="2:21" s="106" customFormat="1" ht="12" x14ac:dyDescent="0.2">
      <c r="B39" s="111">
        <v>15</v>
      </c>
      <c r="C39" s="169" t="s">
        <v>149</v>
      </c>
      <c r="D39" s="164" t="s">
        <v>48</v>
      </c>
      <c r="E39" s="165">
        <f>VLOOKUP(D39,'1.Ser Beneficiaria'!$C$5:$D$21,2,0)</f>
        <v>84683.388235294129</v>
      </c>
      <c r="F39" s="165">
        <f>VLOOKUP(D39,'2.Matrícula Pregrado'!$C$5:$F$21,4,0)</f>
        <v>31345.759648163919</v>
      </c>
      <c r="G39" s="165">
        <f>VLOOKUP(D39,'3.Matrícula Postgrado'!$C$5:$F$21,4,0)</f>
        <v>4238.5054787506406</v>
      </c>
      <c r="H39" s="165">
        <f>VLOOKUP(D39,'4.Años Acreditación'!$C$5:$F$21,4,0)</f>
        <v>4930.1972602739725</v>
      </c>
      <c r="I39" s="165">
        <f>IFERROR(VLOOKUP(D39,'5.Áreas Acreditación'!$C$5:$F$21,4,0),0)</f>
        <v>4425.0540983606561</v>
      </c>
      <c r="J39" s="165">
        <f>VLOOKUP(D39,'6.Fondo Cultura por habitante'!$C$5:$G$21,5,0)</f>
        <v>10142.419080309028</v>
      </c>
      <c r="K39" s="166">
        <f t="shared" si="1"/>
        <v>139765.32380115235</v>
      </c>
      <c r="L39" s="167">
        <f t="shared" si="2"/>
        <v>139765</v>
      </c>
      <c r="M39" s="175">
        <f t="shared" si="3"/>
        <v>3.8833934465356483E-2</v>
      </c>
      <c r="N39" s="177" t="str">
        <f t="shared" si="4"/>
        <v>UTM</v>
      </c>
      <c r="O39" s="179">
        <v>139765</v>
      </c>
      <c r="P39" s="179">
        <v>0</v>
      </c>
      <c r="Q39" s="168"/>
      <c r="R39" s="191" t="str">
        <f>+D39</f>
        <v>UTM</v>
      </c>
      <c r="S39" s="192" t="s">
        <v>213</v>
      </c>
      <c r="T39" s="168"/>
      <c r="U39" s="168"/>
    </row>
    <row r="40" spans="2:21" s="106" customFormat="1" ht="12" x14ac:dyDescent="0.2">
      <c r="B40" s="111">
        <v>16</v>
      </c>
      <c r="C40" s="169" t="s">
        <v>150</v>
      </c>
      <c r="D40" s="164" t="s">
        <v>49</v>
      </c>
      <c r="E40" s="165">
        <f>VLOOKUP(D40,'1.Ser Beneficiaria'!$C$5:$D$21,2,0)</f>
        <v>84683.388235294129</v>
      </c>
      <c r="F40" s="165">
        <f>VLOOKUP(D40,'2.Matrícula Pregrado'!$C$5:$F$21,4,0)</f>
        <v>14952.366522186772</v>
      </c>
      <c r="G40" s="165">
        <f>VLOOKUP(D40,'3.Matrícula Postgrado'!$C$5:$F$21,4,0)</f>
        <v>7617.0243386243383</v>
      </c>
      <c r="H40" s="165">
        <f>VLOOKUP(D40,'4.Años Acreditación'!$C$5:$F$21,4,0)</f>
        <v>3697.6479452054796</v>
      </c>
      <c r="I40" s="165">
        <f>IFERROR(VLOOKUP(D40,'5.Áreas Acreditación'!$C$5:$F$21,4,0),0)</f>
        <v>4425.0540983606561</v>
      </c>
      <c r="J40" s="165">
        <f>VLOOKUP(D40,'6.Fondo Cultura por habitante'!$C$5:$G$21,5,0)</f>
        <v>10142.419080309028</v>
      </c>
      <c r="K40" s="166">
        <f t="shared" si="1"/>
        <v>125517.90021998041</v>
      </c>
      <c r="L40" s="167">
        <f t="shared" si="2"/>
        <v>125518</v>
      </c>
      <c r="M40" s="175">
        <f t="shared" si="3"/>
        <v>3.487538215019937E-2</v>
      </c>
      <c r="N40" s="177" t="str">
        <f t="shared" si="4"/>
        <v>UMC</v>
      </c>
      <c r="O40" s="179">
        <v>125518</v>
      </c>
      <c r="P40" s="179">
        <v>0</v>
      </c>
      <c r="Q40" s="168"/>
      <c r="R40" s="191" t="str">
        <f>+D40</f>
        <v>UMC</v>
      </c>
      <c r="S40" s="192" t="s">
        <v>213</v>
      </c>
      <c r="T40" s="168"/>
      <c r="U40" s="168"/>
    </row>
    <row r="41" spans="2:21" s="106" customFormat="1" ht="12" x14ac:dyDescent="0.2">
      <c r="B41" s="111">
        <v>17</v>
      </c>
      <c r="C41" s="169" t="s">
        <v>151</v>
      </c>
      <c r="D41" s="164" t="s">
        <v>50</v>
      </c>
      <c r="E41" s="165">
        <f>VLOOKUP(D41,'1.Ser Beneficiaria'!$C$5:$D$21,2,0)</f>
        <v>84683.388235294129</v>
      </c>
      <c r="F41" s="165">
        <f>VLOOKUP(D41,'2.Matrícula Pregrado'!$C$5:$F$21,4,0)</f>
        <v>1959.109978010245</v>
      </c>
      <c r="G41" s="165">
        <f>VLOOKUP(D41,'3.Matrícula Postgrado'!$C$5:$F$21,4,0)</f>
        <v>0</v>
      </c>
      <c r="H41" s="165">
        <f>VLOOKUP(D41,'4.Años Acreditación'!$C$5:$F$21,4,0)</f>
        <v>0</v>
      </c>
      <c r="I41" s="165">
        <f>IFERROR(VLOOKUP(D41,'5.Áreas Acreditación'!$C$5:$F$21,4,0),0)</f>
        <v>0</v>
      </c>
      <c r="J41" s="165">
        <f>VLOOKUP(D41,'6.Fondo Cultura por habitante'!$C$5:$G$21,5,0)</f>
        <v>30491.955344737435</v>
      </c>
      <c r="K41" s="166">
        <f t="shared" si="1"/>
        <v>117134.45355804182</v>
      </c>
      <c r="L41" s="167">
        <f t="shared" si="2"/>
        <v>117134</v>
      </c>
      <c r="M41" s="175">
        <f t="shared" si="3"/>
        <v>3.2545874000393993E-2</v>
      </c>
      <c r="N41" s="177" t="str">
        <f t="shared" si="4"/>
        <v>URY</v>
      </c>
      <c r="O41" s="179">
        <v>117134</v>
      </c>
      <c r="P41" s="179">
        <v>0</v>
      </c>
      <c r="Q41" s="168"/>
      <c r="R41" s="191" t="str">
        <f>+D41</f>
        <v>URY</v>
      </c>
      <c r="S41" s="192" t="s">
        <v>224</v>
      </c>
      <c r="T41" s="168"/>
      <c r="U41" s="168"/>
    </row>
    <row r="42" spans="2:21" s="106" customFormat="1" ht="12" x14ac:dyDescent="0.2">
      <c r="B42" s="196" t="s">
        <v>115</v>
      </c>
      <c r="C42" s="197"/>
      <c r="D42" s="198"/>
      <c r="E42" s="170">
        <f>SUM(E25:E41)</f>
        <v>1439617.5999999999</v>
      </c>
      <c r="F42" s="170">
        <f>SUM(F25:F41)</f>
        <v>539856.6</v>
      </c>
      <c r="G42" s="171">
        <f t="shared" ref="G42:J42" si="5">SUM(G25:G41)</f>
        <v>359904.39999999997</v>
      </c>
      <c r="H42" s="171">
        <f t="shared" si="5"/>
        <v>89976.099999999977</v>
      </c>
      <c r="I42" s="171">
        <f t="shared" si="5"/>
        <v>89976.10000000002</v>
      </c>
      <c r="J42" s="171">
        <f t="shared" si="5"/>
        <v>1079713.2000000002</v>
      </c>
      <c r="K42" s="172">
        <f>SUM(K25:K41)</f>
        <v>3599044</v>
      </c>
      <c r="L42" s="173">
        <f>SUM(L25:L41)</f>
        <v>3599043</v>
      </c>
      <c r="M42" s="176">
        <f>SUM(M25:M41)</f>
        <v>0.99999999999999978</v>
      </c>
      <c r="N42" s="177"/>
      <c r="O42" s="172">
        <v>3599043</v>
      </c>
      <c r="P42" s="172">
        <v>0</v>
      </c>
      <c r="Q42" s="168"/>
      <c r="R42" s="168"/>
      <c r="S42" s="168"/>
      <c r="T42" s="168"/>
      <c r="U42" s="168"/>
    </row>
    <row r="43" spans="2:21" s="106" customFormat="1" ht="12" x14ac:dyDescent="0.2">
      <c r="L43" s="194">
        <f>+E21-L42</f>
        <v>1</v>
      </c>
    </row>
  </sheetData>
  <mergeCells count="2">
    <mergeCell ref="B42:D42"/>
    <mergeCell ref="O23:P23"/>
  </mergeCells>
  <pageMargins left="0.31496062992125984" right="0.11811023622047245" top="0.15748031496062992" bottom="0.15748031496062992" header="0.31496062992125984" footer="0.31496062992125984"/>
  <pageSetup paperSize="14" scale="80" orientation="landscape" verticalDpi="0" r:id="rId1"/>
  <headerFooter>
    <oddFooter>&amp;F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986BF-1531-4993-B0BC-B4B95A97C26E}">
  <dimension ref="A1:Q30"/>
  <sheetViews>
    <sheetView zoomScaleNormal="100" workbookViewId="0">
      <selection activeCell="B24" sqref="B24:C24"/>
    </sheetView>
  </sheetViews>
  <sheetFormatPr baseColWidth="10" defaultColWidth="9.140625" defaultRowHeight="10.5" x14ac:dyDescent="0.25"/>
  <cols>
    <col min="1" max="1" width="26" style="8" customWidth="1"/>
    <col min="2" max="2" width="15.85546875" style="8" bestFit="1" customWidth="1"/>
    <col min="3" max="3" width="22.5703125" style="8" bestFit="1" customWidth="1"/>
    <col min="4" max="4" width="15.85546875" style="8" bestFit="1" customWidth="1"/>
    <col min="5" max="5" width="22.5703125" style="8" bestFit="1" customWidth="1"/>
    <col min="6" max="6" width="15.85546875" style="8" bestFit="1" customWidth="1"/>
    <col min="7" max="7" width="22.5703125" style="8" bestFit="1" customWidth="1"/>
    <col min="8" max="8" width="15.85546875" style="8" bestFit="1" customWidth="1"/>
    <col min="9" max="9" width="22.5703125" style="8" bestFit="1" customWidth="1"/>
    <col min="10" max="10" width="15.85546875" style="8" bestFit="1" customWidth="1"/>
    <col min="11" max="11" width="22.5703125" style="8" bestFit="1" customWidth="1"/>
    <col min="12" max="12" width="15.85546875" style="8" bestFit="1" customWidth="1"/>
    <col min="13" max="13" width="22.5703125" style="8" bestFit="1" customWidth="1"/>
    <col min="14" max="14" width="15.85546875" style="8" bestFit="1" customWidth="1"/>
    <col min="15" max="15" width="22.5703125" style="8" bestFit="1" customWidth="1"/>
    <col min="16" max="16" width="15.85546875" style="8" bestFit="1" customWidth="1"/>
    <col min="17" max="17" width="22.5703125" style="8" bestFit="1" customWidth="1"/>
    <col min="18" max="16384" width="9.140625" style="8"/>
  </cols>
  <sheetData>
    <row r="1" spans="1:17" x14ac:dyDescent="0.25">
      <c r="L1" s="69"/>
    </row>
    <row r="2" spans="1:17" ht="15" customHeight="1" x14ac:dyDescent="0.25">
      <c r="A2" s="61" t="s">
        <v>174</v>
      </c>
    </row>
    <row r="3" spans="1:17" ht="11.25" customHeight="1" x14ac:dyDescent="0.25">
      <c r="A3" s="62"/>
    </row>
    <row r="4" spans="1:17" ht="33.75" customHeight="1" x14ac:dyDescent="0.25">
      <c r="A4" s="54" t="s">
        <v>92</v>
      </c>
      <c r="B4" s="63" t="s">
        <v>70</v>
      </c>
      <c r="C4" s="21"/>
      <c r="D4" s="64" t="s">
        <v>175</v>
      </c>
      <c r="E4" s="21"/>
      <c r="F4" s="63" t="s">
        <v>176</v>
      </c>
      <c r="G4" s="21"/>
      <c r="H4" s="63" t="s">
        <v>97</v>
      </c>
      <c r="I4" s="21"/>
      <c r="J4" s="63" t="s">
        <v>98</v>
      </c>
      <c r="K4" s="21"/>
      <c r="L4" s="64" t="s">
        <v>99</v>
      </c>
      <c r="M4" s="65"/>
      <c r="N4" s="64" t="s">
        <v>96</v>
      </c>
      <c r="O4" s="65"/>
    </row>
    <row r="5" spans="1:17" ht="11.25" x14ac:dyDescent="0.25">
      <c r="A5" s="66"/>
      <c r="B5" s="67" t="s">
        <v>73</v>
      </c>
      <c r="C5" s="13" t="s">
        <v>169</v>
      </c>
      <c r="D5" s="67" t="s">
        <v>73</v>
      </c>
      <c r="E5" s="13" t="s">
        <v>169</v>
      </c>
      <c r="F5" s="67" t="s">
        <v>73</v>
      </c>
      <c r="G5" s="13" t="s">
        <v>169</v>
      </c>
      <c r="H5" s="67" t="s">
        <v>73</v>
      </c>
      <c r="I5" s="13" t="s">
        <v>169</v>
      </c>
      <c r="J5" s="67" t="s">
        <v>73</v>
      </c>
      <c r="K5" s="13" t="s">
        <v>169</v>
      </c>
      <c r="L5" s="67" t="s">
        <v>73</v>
      </c>
      <c r="M5" s="13" t="s">
        <v>169</v>
      </c>
      <c r="N5" s="67" t="s">
        <v>73</v>
      </c>
      <c r="O5" s="13" t="s">
        <v>169</v>
      </c>
    </row>
    <row r="6" spans="1:17" ht="14.25" customHeight="1" x14ac:dyDescent="0.25">
      <c r="A6" s="61" t="s">
        <v>90</v>
      </c>
      <c r="B6" s="68">
        <v>830</v>
      </c>
      <c r="C6" s="68">
        <v>4606342238.1999998</v>
      </c>
      <c r="D6" s="69">
        <v>90</v>
      </c>
      <c r="E6" s="69">
        <v>166858255</v>
      </c>
      <c r="F6" s="69">
        <v>66</v>
      </c>
      <c r="G6" s="69">
        <v>186758655</v>
      </c>
      <c r="H6" s="69">
        <v>184</v>
      </c>
      <c r="I6" s="69">
        <v>798888809</v>
      </c>
      <c r="J6" s="69">
        <v>266</v>
      </c>
      <c r="K6" s="69">
        <v>1185245817.7</v>
      </c>
      <c r="L6" s="69">
        <v>203</v>
      </c>
      <c r="M6" s="69">
        <v>2037820570.5000002</v>
      </c>
      <c r="N6" s="69">
        <v>21</v>
      </c>
      <c r="O6" s="69">
        <v>230770131</v>
      </c>
    </row>
    <row r="7" spans="1:17" x14ac:dyDescent="0.25">
      <c r="A7" s="62" t="s">
        <v>66</v>
      </c>
      <c r="B7" s="68">
        <v>24</v>
      </c>
      <c r="C7" s="68">
        <v>78787177</v>
      </c>
      <c r="D7" s="70">
        <v>0</v>
      </c>
      <c r="E7" s="70">
        <v>0</v>
      </c>
      <c r="F7" s="70">
        <v>0</v>
      </c>
      <c r="G7" s="70">
        <v>0</v>
      </c>
      <c r="H7" s="70">
        <v>1</v>
      </c>
      <c r="I7" s="70">
        <v>6666666</v>
      </c>
      <c r="J7" s="70">
        <v>18</v>
      </c>
      <c r="K7" s="70">
        <v>47959806</v>
      </c>
      <c r="L7" s="70">
        <v>5</v>
      </c>
      <c r="M7" s="70">
        <v>24160705</v>
      </c>
      <c r="N7" s="70">
        <v>0</v>
      </c>
      <c r="O7" s="70">
        <v>0</v>
      </c>
      <c r="P7" s="70"/>
      <c r="Q7" s="70"/>
    </row>
    <row r="8" spans="1:17" x14ac:dyDescent="0.25">
      <c r="A8" s="62" t="s">
        <v>56</v>
      </c>
      <c r="B8" s="68">
        <v>4</v>
      </c>
      <c r="C8" s="68">
        <v>53483325</v>
      </c>
      <c r="D8" s="70">
        <v>0</v>
      </c>
      <c r="E8" s="70">
        <v>0</v>
      </c>
      <c r="F8" s="70">
        <v>0</v>
      </c>
      <c r="G8" s="70">
        <v>0</v>
      </c>
      <c r="H8" s="70">
        <v>2</v>
      </c>
      <c r="I8" s="70">
        <v>5555555</v>
      </c>
      <c r="J8" s="70">
        <v>0</v>
      </c>
      <c r="K8" s="70">
        <v>0</v>
      </c>
      <c r="L8" s="70">
        <v>2</v>
      </c>
      <c r="M8" s="70">
        <v>47927770</v>
      </c>
      <c r="N8" s="70">
        <v>0</v>
      </c>
      <c r="O8" s="70">
        <v>0</v>
      </c>
      <c r="P8" s="70"/>
      <c r="Q8" s="70"/>
    </row>
    <row r="9" spans="1:17" x14ac:dyDescent="0.25">
      <c r="A9" s="62" t="s">
        <v>60</v>
      </c>
      <c r="B9" s="68">
        <v>8</v>
      </c>
      <c r="C9" s="68">
        <v>32776675</v>
      </c>
      <c r="D9" s="70">
        <v>0</v>
      </c>
      <c r="E9" s="70">
        <v>0</v>
      </c>
      <c r="F9" s="70">
        <v>0</v>
      </c>
      <c r="G9" s="70">
        <v>0</v>
      </c>
      <c r="H9" s="70">
        <v>1</v>
      </c>
      <c r="I9" s="70">
        <v>2222222</v>
      </c>
      <c r="J9" s="70">
        <v>4</v>
      </c>
      <c r="K9" s="70">
        <v>10065593</v>
      </c>
      <c r="L9" s="70">
        <v>2</v>
      </c>
      <c r="M9" s="70">
        <v>13970855</v>
      </c>
      <c r="N9" s="70">
        <v>1</v>
      </c>
      <c r="O9" s="70">
        <v>6518005</v>
      </c>
      <c r="P9" s="70"/>
      <c r="Q9" s="70"/>
    </row>
    <row r="10" spans="1:17" x14ac:dyDescent="0.25">
      <c r="A10" s="62" t="s">
        <v>65</v>
      </c>
      <c r="B10" s="68">
        <v>6</v>
      </c>
      <c r="C10" s="68">
        <v>30223097</v>
      </c>
      <c r="D10" s="70">
        <v>0</v>
      </c>
      <c r="E10" s="70">
        <v>0</v>
      </c>
      <c r="F10" s="70">
        <v>0</v>
      </c>
      <c r="G10" s="70">
        <v>0</v>
      </c>
      <c r="H10" s="70">
        <v>2</v>
      </c>
      <c r="I10" s="70">
        <v>9999999</v>
      </c>
      <c r="J10" s="70">
        <v>0</v>
      </c>
      <c r="K10" s="70">
        <v>0</v>
      </c>
      <c r="L10" s="70">
        <v>4</v>
      </c>
      <c r="M10" s="70">
        <v>20223098</v>
      </c>
      <c r="N10" s="70">
        <v>0</v>
      </c>
      <c r="O10" s="70">
        <v>0</v>
      </c>
      <c r="P10" s="70"/>
      <c r="Q10" s="70"/>
    </row>
    <row r="11" spans="1:17" x14ac:dyDescent="0.25">
      <c r="A11" s="62" t="s">
        <v>61</v>
      </c>
      <c r="B11" s="68">
        <v>31</v>
      </c>
      <c r="C11" s="68">
        <v>156504263.19999999</v>
      </c>
      <c r="D11" s="70">
        <v>2</v>
      </c>
      <c r="E11" s="70">
        <v>3132003</v>
      </c>
      <c r="F11" s="70">
        <v>2</v>
      </c>
      <c r="G11" s="70">
        <v>7919930</v>
      </c>
      <c r="H11" s="70">
        <v>8</v>
      </c>
      <c r="I11" s="70">
        <v>31111108</v>
      </c>
      <c r="J11" s="70">
        <v>10</v>
      </c>
      <c r="K11" s="70">
        <v>33563828</v>
      </c>
      <c r="L11" s="70">
        <v>9</v>
      </c>
      <c r="M11" s="70">
        <v>80777394.200000003</v>
      </c>
      <c r="N11" s="70">
        <v>0</v>
      </c>
      <c r="O11" s="70">
        <v>0</v>
      </c>
      <c r="P11" s="70"/>
      <c r="Q11" s="70"/>
    </row>
    <row r="12" spans="1:17" x14ac:dyDescent="0.25">
      <c r="A12" s="62" t="s">
        <v>62</v>
      </c>
      <c r="B12" s="68">
        <v>159</v>
      </c>
      <c r="C12" s="68">
        <v>850752061</v>
      </c>
      <c r="D12" s="70">
        <v>16</v>
      </c>
      <c r="E12" s="70">
        <v>27783666</v>
      </c>
      <c r="F12" s="70">
        <v>11</v>
      </c>
      <c r="G12" s="70">
        <v>30706582</v>
      </c>
      <c r="H12" s="70">
        <v>35</v>
      </c>
      <c r="I12" s="70">
        <v>144444430</v>
      </c>
      <c r="J12" s="70">
        <v>58</v>
      </c>
      <c r="K12" s="70">
        <v>237111867</v>
      </c>
      <c r="L12" s="70">
        <v>36</v>
      </c>
      <c r="M12" s="70">
        <v>389379313</v>
      </c>
      <c r="N12" s="70">
        <v>3</v>
      </c>
      <c r="O12" s="70">
        <v>21326203</v>
      </c>
      <c r="P12" s="70"/>
      <c r="Q12" s="70"/>
    </row>
    <row r="13" spans="1:17" x14ac:dyDescent="0.25">
      <c r="A13" s="62" t="s">
        <v>59</v>
      </c>
      <c r="B13" s="68">
        <v>382</v>
      </c>
      <c r="C13" s="68">
        <v>1948486549.7</v>
      </c>
      <c r="D13" s="70">
        <v>64</v>
      </c>
      <c r="E13" s="70">
        <v>126042694</v>
      </c>
      <c r="F13" s="70">
        <v>50</v>
      </c>
      <c r="G13" s="70">
        <v>138531685</v>
      </c>
      <c r="H13" s="70">
        <v>71</v>
      </c>
      <c r="I13" s="70">
        <v>338888855</v>
      </c>
      <c r="J13" s="70">
        <v>121</v>
      </c>
      <c r="K13" s="70">
        <v>545083486</v>
      </c>
      <c r="L13" s="70">
        <v>69</v>
      </c>
      <c r="M13" s="70">
        <v>718512906.70000005</v>
      </c>
      <c r="N13" s="70">
        <v>7</v>
      </c>
      <c r="O13" s="70">
        <v>81426923</v>
      </c>
      <c r="P13" s="70"/>
      <c r="Q13" s="70"/>
    </row>
    <row r="14" spans="1:17" x14ac:dyDescent="0.25">
      <c r="A14" s="62" t="s">
        <v>63</v>
      </c>
      <c r="B14" s="68">
        <v>16</v>
      </c>
      <c r="C14" s="68">
        <v>110214327</v>
      </c>
      <c r="D14" s="70">
        <v>0</v>
      </c>
      <c r="E14" s="70">
        <v>0</v>
      </c>
      <c r="F14" s="70">
        <v>0</v>
      </c>
      <c r="G14" s="70">
        <v>0</v>
      </c>
      <c r="H14" s="70">
        <v>6</v>
      </c>
      <c r="I14" s="70">
        <v>25555553</v>
      </c>
      <c r="J14" s="70">
        <v>5</v>
      </c>
      <c r="K14" s="70">
        <v>20928983</v>
      </c>
      <c r="L14" s="70">
        <v>5</v>
      </c>
      <c r="M14" s="70">
        <v>63729791</v>
      </c>
      <c r="N14" s="70">
        <v>0</v>
      </c>
      <c r="O14" s="70">
        <v>0</v>
      </c>
      <c r="P14" s="70"/>
      <c r="Q14" s="70"/>
    </row>
    <row r="15" spans="1:17" x14ac:dyDescent="0.25">
      <c r="A15" s="62" t="s">
        <v>55</v>
      </c>
      <c r="B15" s="68">
        <v>29</v>
      </c>
      <c r="C15" s="68">
        <v>190440867.90000001</v>
      </c>
      <c r="D15" s="70">
        <v>1</v>
      </c>
      <c r="E15" s="70">
        <v>911754</v>
      </c>
      <c r="F15" s="70">
        <v>0</v>
      </c>
      <c r="G15" s="70">
        <v>0</v>
      </c>
      <c r="H15" s="70">
        <v>10</v>
      </c>
      <c r="I15" s="70">
        <v>44444440</v>
      </c>
      <c r="J15" s="70">
        <v>7</v>
      </c>
      <c r="K15" s="70">
        <v>15979604.1</v>
      </c>
      <c r="L15" s="70">
        <v>11</v>
      </c>
      <c r="M15" s="70">
        <v>129105069.8</v>
      </c>
      <c r="N15" s="70">
        <v>0</v>
      </c>
      <c r="O15" s="70">
        <v>0</v>
      </c>
      <c r="P15" s="70"/>
      <c r="Q15" s="70"/>
    </row>
    <row r="16" spans="1:17" x14ac:dyDescent="0.25">
      <c r="A16" s="62" t="s">
        <v>84</v>
      </c>
      <c r="B16" s="68">
        <v>6</v>
      </c>
      <c r="C16" s="68">
        <v>32497036</v>
      </c>
      <c r="D16" s="70">
        <v>0</v>
      </c>
      <c r="E16" s="70">
        <v>0</v>
      </c>
      <c r="F16" s="70">
        <v>0</v>
      </c>
      <c r="G16" s="70">
        <v>0</v>
      </c>
      <c r="H16" s="70">
        <v>2</v>
      </c>
      <c r="I16" s="70">
        <v>11111110</v>
      </c>
      <c r="J16" s="70">
        <v>1</v>
      </c>
      <c r="K16" s="70">
        <v>3139000</v>
      </c>
      <c r="L16" s="70">
        <v>3</v>
      </c>
      <c r="M16" s="70">
        <v>18246926</v>
      </c>
      <c r="N16" s="70">
        <v>0</v>
      </c>
      <c r="O16" s="70">
        <v>0</v>
      </c>
      <c r="P16" s="70"/>
      <c r="Q16" s="70"/>
    </row>
    <row r="17" spans="1:17" x14ac:dyDescent="0.25">
      <c r="A17" s="62" t="s">
        <v>86</v>
      </c>
      <c r="B17" s="68">
        <v>52</v>
      </c>
      <c r="C17" s="68">
        <v>272847369.89999998</v>
      </c>
      <c r="D17" s="70">
        <v>2</v>
      </c>
      <c r="E17" s="70">
        <v>1337307</v>
      </c>
      <c r="F17" s="70">
        <v>1</v>
      </c>
      <c r="G17" s="70">
        <v>1680000</v>
      </c>
      <c r="H17" s="70">
        <v>23</v>
      </c>
      <c r="I17" s="70">
        <v>86666658</v>
      </c>
      <c r="J17" s="70">
        <v>15</v>
      </c>
      <c r="K17" s="70">
        <v>59948671</v>
      </c>
      <c r="L17" s="70">
        <v>9</v>
      </c>
      <c r="M17" s="70">
        <v>87885800.900000006</v>
      </c>
      <c r="N17" s="70">
        <v>2</v>
      </c>
      <c r="O17" s="70">
        <v>35328933</v>
      </c>
      <c r="P17" s="70"/>
      <c r="Q17" s="70"/>
    </row>
    <row r="18" spans="1:17" x14ac:dyDescent="0.25">
      <c r="A18" s="62" t="s">
        <v>87</v>
      </c>
      <c r="B18" s="68">
        <v>28</v>
      </c>
      <c r="C18" s="68">
        <v>282760626.39999998</v>
      </c>
      <c r="D18" s="70">
        <v>0</v>
      </c>
      <c r="E18" s="70">
        <v>0</v>
      </c>
      <c r="F18" s="70">
        <v>1</v>
      </c>
      <c r="G18" s="70">
        <v>3930840</v>
      </c>
      <c r="H18" s="70">
        <v>6</v>
      </c>
      <c r="I18" s="70">
        <v>22222220</v>
      </c>
      <c r="J18" s="70">
        <v>5</v>
      </c>
      <c r="K18" s="70">
        <v>61929430.399999999</v>
      </c>
      <c r="L18" s="70">
        <v>13</v>
      </c>
      <c r="M18" s="70">
        <v>155266097</v>
      </c>
      <c r="N18" s="70">
        <v>3</v>
      </c>
      <c r="O18" s="70">
        <v>39412039</v>
      </c>
      <c r="P18" s="70"/>
      <c r="Q18" s="70"/>
    </row>
    <row r="19" spans="1:17" x14ac:dyDescent="0.25">
      <c r="A19" s="62" t="s">
        <v>100</v>
      </c>
      <c r="B19" s="68">
        <v>28</v>
      </c>
      <c r="C19" s="68">
        <v>140132395.69999999</v>
      </c>
      <c r="D19" s="70">
        <v>2</v>
      </c>
      <c r="E19" s="70">
        <v>1842411</v>
      </c>
      <c r="F19" s="70">
        <v>0</v>
      </c>
      <c r="G19" s="70">
        <v>0</v>
      </c>
      <c r="H19" s="70">
        <v>3</v>
      </c>
      <c r="I19" s="70">
        <v>9999999</v>
      </c>
      <c r="J19" s="70">
        <v>11</v>
      </c>
      <c r="K19" s="70">
        <v>42390228</v>
      </c>
      <c r="L19" s="70">
        <v>10</v>
      </c>
      <c r="M19" s="70">
        <v>75661419.700000003</v>
      </c>
      <c r="N19" s="70">
        <v>2</v>
      </c>
      <c r="O19" s="70">
        <v>10238338</v>
      </c>
      <c r="P19" s="70"/>
      <c r="Q19" s="70"/>
    </row>
    <row r="20" spans="1:17" x14ac:dyDescent="0.25">
      <c r="A20" s="62" t="s">
        <v>64</v>
      </c>
      <c r="B20" s="68">
        <v>38</v>
      </c>
      <c r="C20" s="68">
        <v>306513291.39999998</v>
      </c>
      <c r="D20" s="70">
        <v>2</v>
      </c>
      <c r="E20" s="70">
        <v>4802619</v>
      </c>
      <c r="F20" s="70">
        <v>1</v>
      </c>
      <c r="G20" s="70">
        <v>3989618</v>
      </c>
      <c r="H20" s="70">
        <v>8</v>
      </c>
      <c r="I20" s="70">
        <v>37777774</v>
      </c>
      <c r="J20" s="70">
        <v>6</v>
      </c>
      <c r="K20" s="70">
        <v>66393665.200000003</v>
      </c>
      <c r="L20" s="70">
        <v>18</v>
      </c>
      <c r="M20" s="70">
        <v>157029925.19999999</v>
      </c>
      <c r="N20" s="70">
        <v>3</v>
      </c>
      <c r="O20" s="70">
        <v>36519690</v>
      </c>
      <c r="P20" s="70"/>
      <c r="Q20" s="70"/>
    </row>
    <row r="21" spans="1:17" x14ac:dyDescent="0.25">
      <c r="A21" s="62" t="s">
        <v>68</v>
      </c>
      <c r="B21" s="68">
        <v>6</v>
      </c>
      <c r="C21" s="68">
        <v>57636349</v>
      </c>
      <c r="D21" s="70">
        <v>0</v>
      </c>
      <c r="E21" s="70">
        <v>0</v>
      </c>
      <c r="F21" s="70">
        <v>0</v>
      </c>
      <c r="G21" s="70">
        <v>0</v>
      </c>
      <c r="H21" s="70">
        <v>2</v>
      </c>
      <c r="I21" s="70">
        <v>8888888</v>
      </c>
      <c r="J21" s="70">
        <v>2</v>
      </c>
      <c r="K21" s="70">
        <v>29378299</v>
      </c>
      <c r="L21" s="70">
        <v>2</v>
      </c>
      <c r="M21" s="70">
        <v>19369162</v>
      </c>
      <c r="N21" s="70">
        <v>0</v>
      </c>
      <c r="O21" s="70">
        <v>0</v>
      </c>
      <c r="P21" s="70"/>
      <c r="Q21" s="70"/>
    </row>
    <row r="22" spans="1:17" x14ac:dyDescent="0.25">
      <c r="A22" s="62" t="s">
        <v>67</v>
      </c>
      <c r="B22" s="68">
        <v>13</v>
      </c>
      <c r="C22" s="68">
        <v>62286827</v>
      </c>
      <c r="D22" s="70">
        <v>1</v>
      </c>
      <c r="E22" s="70">
        <v>1005801</v>
      </c>
      <c r="F22" s="70">
        <v>0</v>
      </c>
      <c r="G22" s="70">
        <v>0</v>
      </c>
      <c r="H22" s="70">
        <v>4</v>
      </c>
      <c r="I22" s="70">
        <v>13333332</v>
      </c>
      <c r="J22" s="70">
        <v>3</v>
      </c>
      <c r="K22" s="70">
        <v>11373357</v>
      </c>
      <c r="L22" s="70">
        <v>5</v>
      </c>
      <c r="M22" s="70">
        <v>36574337</v>
      </c>
      <c r="N22" s="70">
        <v>0</v>
      </c>
      <c r="O22" s="70">
        <v>0</v>
      </c>
      <c r="P22" s="70"/>
      <c r="Q22" s="70"/>
    </row>
    <row r="23" spans="1:17" ht="11.25" x14ac:dyDescent="0.25">
      <c r="A23" s="62" t="s">
        <v>177</v>
      </c>
      <c r="B23" s="68">
        <v>0</v>
      </c>
      <c r="C23" s="68">
        <v>0</v>
      </c>
      <c r="D23" s="70">
        <v>0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0">
        <v>0</v>
      </c>
      <c r="O23" s="70">
        <v>0</v>
      </c>
      <c r="P23" s="70"/>
      <c r="Q23" s="70"/>
    </row>
    <row r="24" spans="1:17" ht="12.75" customHeight="1" x14ac:dyDescent="0.25">
      <c r="A24" s="62"/>
      <c r="B24" s="195">
        <f>SUM(B7:B22)</f>
        <v>830</v>
      </c>
      <c r="C24" s="195">
        <f>SUM(C7:C22)</f>
        <v>4606342238.1999998</v>
      </c>
    </row>
    <row r="25" spans="1:17" ht="11.25" customHeight="1" x14ac:dyDescent="0.25">
      <c r="A25" s="143" t="s">
        <v>178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</row>
    <row r="26" spans="1:17" ht="11.25" customHeight="1" x14ac:dyDescent="0.25">
      <c r="A26" s="71" t="s">
        <v>127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</row>
    <row r="27" spans="1:17" ht="11.25" customHeight="1" x14ac:dyDescent="0.25">
      <c r="A27" s="143" t="s">
        <v>179</v>
      </c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</row>
    <row r="28" spans="1:17" ht="11.25" customHeight="1" x14ac:dyDescent="0.25">
      <c r="A28" s="143" t="s">
        <v>180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</row>
    <row r="29" spans="1:17" ht="11.25" customHeight="1" x14ac:dyDescent="0.25">
      <c r="A29" s="73" t="s">
        <v>128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pans="1:17" ht="11.25" customHeight="1" x14ac:dyDescent="0.25">
      <c r="A30" s="62" t="s">
        <v>95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</row>
  </sheetData>
  <pageMargins left="0.78740157480314965" right="0.78740157480314965" top="0.78740157480314965" bottom="0.78740157480314965" header="0.78740157480314965" footer="0.78740157480314965"/>
  <pageSetup paperSize="9" orientation="portrait" r:id="rId1"/>
  <headerFooter alignWithMargins="0">
    <oddFooter>&amp;L&amp;C&amp;R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8DFDF-907B-4CB9-9D06-D48BF5C179B1}">
  <dimension ref="A2:AA30"/>
  <sheetViews>
    <sheetView zoomScaleNormal="100" workbookViewId="0">
      <selection activeCell="B24" sqref="B24:C24"/>
    </sheetView>
  </sheetViews>
  <sheetFormatPr baseColWidth="10" defaultColWidth="9.140625" defaultRowHeight="10.5" x14ac:dyDescent="0.15"/>
  <cols>
    <col min="1" max="1" width="20.7109375" style="75" customWidth="1"/>
    <col min="2" max="2" width="15.85546875" style="75" bestFit="1" customWidth="1"/>
    <col min="3" max="3" width="22.5703125" style="75" bestFit="1" customWidth="1"/>
    <col min="4" max="4" width="15.85546875" style="75" bestFit="1" customWidth="1"/>
    <col min="5" max="5" width="22.5703125" style="75" bestFit="1" customWidth="1"/>
    <col min="6" max="6" width="15.85546875" style="75" bestFit="1" customWidth="1"/>
    <col min="7" max="7" width="22.5703125" style="75" bestFit="1" customWidth="1"/>
    <col min="8" max="8" width="15.85546875" style="75" bestFit="1" customWidth="1"/>
    <col min="9" max="9" width="22.5703125" style="75" bestFit="1" customWidth="1"/>
    <col min="10" max="10" width="15.85546875" style="75" bestFit="1" customWidth="1"/>
    <col min="11" max="11" width="22.5703125" style="75" bestFit="1" customWidth="1"/>
    <col min="12" max="12" width="15.85546875" style="75" bestFit="1" customWidth="1"/>
    <col min="13" max="13" width="22.5703125" style="75" bestFit="1" customWidth="1"/>
    <col min="14" max="14" width="15.85546875" style="75" bestFit="1" customWidth="1"/>
    <col min="15" max="15" width="22.5703125" style="75" bestFit="1" customWidth="1"/>
    <col min="16" max="16" width="15.85546875" style="75" bestFit="1" customWidth="1"/>
    <col min="17" max="17" width="22.5703125" style="75" bestFit="1" customWidth="1"/>
    <col min="18" max="18" width="15.85546875" style="75" bestFit="1" customWidth="1"/>
    <col min="19" max="19" width="22.5703125" style="75" bestFit="1" customWidth="1"/>
    <col min="20" max="20" width="15.85546875" style="75" bestFit="1" customWidth="1"/>
    <col min="21" max="21" width="22.5703125" style="75" bestFit="1" customWidth="1"/>
    <col min="22" max="22" width="15.85546875" style="75" bestFit="1" customWidth="1"/>
    <col min="23" max="23" width="22.5703125" style="75" bestFit="1" customWidth="1"/>
    <col min="24" max="24" width="15.85546875" style="75" bestFit="1" customWidth="1"/>
    <col min="25" max="25" width="22.5703125" style="75" bestFit="1" customWidth="1"/>
    <col min="26" max="26" width="15.85546875" style="75" bestFit="1" customWidth="1"/>
    <col min="27" max="27" width="22.5703125" style="75" bestFit="1" customWidth="1"/>
    <col min="28" max="16384" width="9.140625" style="75"/>
  </cols>
  <sheetData>
    <row r="2" spans="1:27" s="74" customFormat="1" ht="15" customHeight="1" x14ac:dyDescent="0.15">
      <c r="A2" s="23" t="s">
        <v>181</v>
      </c>
      <c r="I2" s="75"/>
    </row>
    <row r="3" spans="1:27" x14ac:dyDescent="0.15">
      <c r="A3" s="24"/>
    </row>
    <row r="4" spans="1:27" ht="37.5" customHeight="1" x14ac:dyDescent="0.15">
      <c r="A4" s="76" t="s">
        <v>124</v>
      </c>
      <c r="B4" s="77" t="s">
        <v>101</v>
      </c>
      <c r="C4" s="26"/>
      <c r="D4" s="25" t="s">
        <v>182</v>
      </c>
      <c r="E4" s="26"/>
      <c r="F4" s="25" t="s">
        <v>183</v>
      </c>
      <c r="G4" s="26"/>
      <c r="H4" s="25" t="s">
        <v>129</v>
      </c>
      <c r="I4" s="26"/>
      <c r="J4" s="25" t="s">
        <v>103</v>
      </c>
      <c r="K4" s="26"/>
      <c r="L4" s="208" t="s">
        <v>184</v>
      </c>
      <c r="M4" s="209"/>
      <c r="N4" s="25" t="s">
        <v>185</v>
      </c>
      <c r="O4" s="26"/>
      <c r="P4" s="12" t="s">
        <v>96</v>
      </c>
      <c r="Q4" s="26"/>
      <c r="R4" s="12" t="s">
        <v>186</v>
      </c>
      <c r="S4" s="12"/>
      <c r="T4" s="12" t="s">
        <v>187</v>
      </c>
      <c r="U4" s="26"/>
      <c r="V4" s="27" t="s">
        <v>188</v>
      </c>
      <c r="W4" s="28"/>
      <c r="X4" s="27" t="s">
        <v>102</v>
      </c>
      <c r="Y4" s="28"/>
      <c r="Z4" s="27" t="s">
        <v>189</v>
      </c>
      <c r="AA4" s="28"/>
    </row>
    <row r="5" spans="1:27" ht="15" customHeight="1" x14ac:dyDescent="0.15">
      <c r="A5" s="78"/>
      <c r="B5" s="79" t="s">
        <v>73</v>
      </c>
      <c r="C5" s="29" t="s">
        <v>109</v>
      </c>
      <c r="D5" s="30" t="s">
        <v>73</v>
      </c>
      <c r="E5" s="29" t="s">
        <v>109</v>
      </c>
      <c r="F5" s="30" t="s">
        <v>73</v>
      </c>
      <c r="G5" s="29" t="s">
        <v>109</v>
      </c>
      <c r="H5" s="30" t="s">
        <v>73</v>
      </c>
      <c r="I5" s="29" t="s">
        <v>109</v>
      </c>
      <c r="J5" s="30" t="s">
        <v>73</v>
      </c>
      <c r="K5" s="29" t="s">
        <v>109</v>
      </c>
      <c r="L5" s="30" t="s">
        <v>73</v>
      </c>
      <c r="M5" s="29" t="s">
        <v>109</v>
      </c>
      <c r="N5" s="30" t="s">
        <v>73</v>
      </c>
      <c r="O5" s="29" t="s">
        <v>109</v>
      </c>
      <c r="P5" s="30" t="s">
        <v>73</v>
      </c>
      <c r="Q5" s="29" t="s">
        <v>109</v>
      </c>
      <c r="R5" s="30" t="s">
        <v>73</v>
      </c>
      <c r="S5" s="29" t="s">
        <v>109</v>
      </c>
      <c r="T5" s="30" t="s">
        <v>73</v>
      </c>
      <c r="U5" s="29" t="s">
        <v>109</v>
      </c>
      <c r="V5" s="31" t="s">
        <v>73</v>
      </c>
      <c r="W5" s="29" t="s">
        <v>109</v>
      </c>
      <c r="X5" s="31" t="s">
        <v>73</v>
      </c>
      <c r="Y5" s="29" t="s">
        <v>109</v>
      </c>
      <c r="Z5" s="31" t="s">
        <v>73</v>
      </c>
      <c r="AA5" s="29" t="s">
        <v>109</v>
      </c>
    </row>
    <row r="6" spans="1:27" ht="11.25" customHeight="1" x14ac:dyDescent="0.15">
      <c r="A6" s="80" t="s">
        <v>90</v>
      </c>
      <c r="B6" s="32">
        <v>180</v>
      </c>
      <c r="C6" s="32">
        <v>6147264457.3599987</v>
      </c>
      <c r="D6" s="32">
        <v>2</v>
      </c>
      <c r="E6" s="32">
        <v>30404442</v>
      </c>
      <c r="F6" s="32">
        <v>2</v>
      </c>
      <c r="G6" s="32">
        <v>71800000</v>
      </c>
      <c r="H6" s="32">
        <v>29</v>
      </c>
      <c r="I6" s="32">
        <v>634742875.84000003</v>
      </c>
      <c r="J6" s="32">
        <v>5</v>
      </c>
      <c r="K6" s="32">
        <v>409934660</v>
      </c>
      <c r="L6" s="32">
        <v>7</v>
      </c>
      <c r="M6" s="32">
        <v>200377694.30000001</v>
      </c>
      <c r="N6" s="32">
        <v>48</v>
      </c>
      <c r="O6" s="32">
        <v>219489754.90000001</v>
      </c>
      <c r="P6" s="32">
        <v>10</v>
      </c>
      <c r="Q6" s="32">
        <v>116988922.61</v>
      </c>
      <c r="R6" s="32">
        <v>15</v>
      </c>
      <c r="S6" s="32">
        <v>357784686</v>
      </c>
      <c r="T6" s="32">
        <v>23</v>
      </c>
      <c r="U6" s="32">
        <v>2567058719.71</v>
      </c>
      <c r="V6" s="32">
        <v>19</v>
      </c>
      <c r="W6" s="32">
        <v>398597404</v>
      </c>
      <c r="X6" s="32">
        <v>15</v>
      </c>
      <c r="Y6" s="32">
        <v>540408911</v>
      </c>
      <c r="Z6" s="32">
        <v>5</v>
      </c>
      <c r="AA6" s="32">
        <v>599676387</v>
      </c>
    </row>
    <row r="7" spans="1:27" ht="11.25" customHeight="1" x14ac:dyDescent="0.15">
      <c r="A7" s="35" t="s">
        <v>66</v>
      </c>
      <c r="B7" s="32">
        <v>4</v>
      </c>
      <c r="C7" s="32">
        <v>101685479</v>
      </c>
      <c r="D7" s="33">
        <v>0</v>
      </c>
      <c r="E7" s="34">
        <v>0</v>
      </c>
      <c r="F7" s="34">
        <v>0</v>
      </c>
      <c r="G7" s="34">
        <v>0</v>
      </c>
      <c r="H7" s="34">
        <v>1</v>
      </c>
      <c r="I7" s="34">
        <v>20000000</v>
      </c>
      <c r="J7" s="34">
        <v>0</v>
      </c>
      <c r="K7" s="34">
        <v>0</v>
      </c>
      <c r="L7" s="34">
        <v>0</v>
      </c>
      <c r="M7" s="34">
        <v>0</v>
      </c>
      <c r="N7" s="34">
        <v>1</v>
      </c>
      <c r="O7" s="34">
        <v>3472224</v>
      </c>
      <c r="P7" s="34">
        <v>0</v>
      </c>
      <c r="Q7" s="34">
        <v>0</v>
      </c>
      <c r="R7" s="34">
        <v>1</v>
      </c>
      <c r="S7" s="34">
        <v>24864021</v>
      </c>
      <c r="T7" s="34">
        <v>0</v>
      </c>
      <c r="U7" s="34">
        <v>0</v>
      </c>
      <c r="V7" s="34">
        <v>0</v>
      </c>
      <c r="W7" s="34">
        <v>0</v>
      </c>
      <c r="X7" s="34">
        <v>1</v>
      </c>
      <c r="Y7" s="34">
        <v>53349234</v>
      </c>
      <c r="Z7" s="34">
        <v>0</v>
      </c>
      <c r="AA7" s="34">
        <v>0</v>
      </c>
    </row>
    <row r="8" spans="1:27" ht="11.25" customHeight="1" x14ac:dyDescent="0.15">
      <c r="A8" s="35" t="s">
        <v>56</v>
      </c>
      <c r="B8" s="32">
        <v>2</v>
      </c>
      <c r="C8" s="32">
        <v>54973571</v>
      </c>
      <c r="D8" s="33">
        <v>0</v>
      </c>
      <c r="E8" s="34">
        <v>0</v>
      </c>
      <c r="F8" s="34">
        <v>0</v>
      </c>
      <c r="G8" s="34">
        <v>0</v>
      </c>
      <c r="H8" s="34">
        <v>1</v>
      </c>
      <c r="I8" s="34">
        <v>29996496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4">
        <v>0</v>
      </c>
      <c r="U8" s="34">
        <v>0</v>
      </c>
      <c r="V8" s="34">
        <v>0</v>
      </c>
      <c r="W8" s="34">
        <v>0</v>
      </c>
      <c r="X8" s="34">
        <v>1</v>
      </c>
      <c r="Y8" s="34">
        <v>24977075</v>
      </c>
      <c r="Z8" s="34">
        <v>0</v>
      </c>
      <c r="AA8" s="34">
        <v>0</v>
      </c>
    </row>
    <row r="9" spans="1:27" ht="11.25" customHeight="1" x14ac:dyDescent="0.15">
      <c r="A9" s="35" t="s">
        <v>60</v>
      </c>
      <c r="B9" s="32">
        <v>2</v>
      </c>
      <c r="C9" s="32">
        <v>35358483</v>
      </c>
      <c r="D9" s="33">
        <v>0</v>
      </c>
      <c r="E9" s="34">
        <v>0</v>
      </c>
      <c r="F9" s="34">
        <v>0</v>
      </c>
      <c r="G9" s="34">
        <v>0</v>
      </c>
      <c r="H9" s="34">
        <v>1</v>
      </c>
      <c r="I9" s="34">
        <v>32277263</v>
      </c>
      <c r="J9" s="34">
        <v>0</v>
      </c>
      <c r="K9" s="34">
        <v>0</v>
      </c>
      <c r="L9" s="34">
        <v>0</v>
      </c>
      <c r="M9" s="34">
        <v>0</v>
      </c>
      <c r="N9" s="34">
        <v>1</v>
      </c>
      <c r="O9" s="34">
        <v>3081220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4">
        <v>0</v>
      </c>
      <c r="V9" s="34">
        <v>0</v>
      </c>
      <c r="W9" s="34">
        <v>0</v>
      </c>
      <c r="X9" s="34">
        <v>0</v>
      </c>
      <c r="Y9" s="34">
        <v>0</v>
      </c>
      <c r="Z9" s="34">
        <v>0</v>
      </c>
      <c r="AA9" s="34">
        <v>0</v>
      </c>
    </row>
    <row r="10" spans="1:27" ht="11.25" customHeight="1" x14ac:dyDescent="0.15">
      <c r="A10" s="35" t="s">
        <v>65</v>
      </c>
      <c r="B10" s="32">
        <v>1</v>
      </c>
      <c r="C10" s="32">
        <v>4180939</v>
      </c>
      <c r="D10" s="33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1</v>
      </c>
      <c r="O10" s="34">
        <v>4180939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34">
        <v>0</v>
      </c>
      <c r="W10" s="34">
        <v>0</v>
      </c>
      <c r="X10" s="34">
        <v>0</v>
      </c>
      <c r="Y10" s="34">
        <v>0</v>
      </c>
      <c r="Z10" s="34">
        <v>0</v>
      </c>
      <c r="AA10" s="34">
        <v>0</v>
      </c>
    </row>
    <row r="11" spans="1:27" ht="11.25" customHeight="1" x14ac:dyDescent="0.15">
      <c r="A11" s="35" t="s">
        <v>61</v>
      </c>
      <c r="B11" s="32">
        <v>1</v>
      </c>
      <c r="C11" s="32">
        <v>30000000</v>
      </c>
      <c r="D11" s="33">
        <v>0</v>
      </c>
      <c r="E11" s="34">
        <v>0</v>
      </c>
      <c r="F11" s="34">
        <v>0</v>
      </c>
      <c r="G11" s="34">
        <v>0</v>
      </c>
      <c r="H11" s="34">
        <v>1</v>
      </c>
      <c r="I11" s="34">
        <v>30000000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</row>
    <row r="12" spans="1:27" ht="11.25" customHeight="1" x14ac:dyDescent="0.15">
      <c r="A12" s="35" t="s">
        <v>62</v>
      </c>
      <c r="B12" s="32">
        <v>24</v>
      </c>
      <c r="C12" s="32">
        <v>599727902.89999998</v>
      </c>
      <c r="D12" s="33">
        <v>0</v>
      </c>
      <c r="E12" s="34">
        <v>0</v>
      </c>
      <c r="F12" s="34">
        <v>0</v>
      </c>
      <c r="G12" s="34">
        <v>0</v>
      </c>
      <c r="H12" s="34">
        <v>7</v>
      </c>
      <c r="I12" s="34">
        <v>115688718</v>
      </c>
      <c r="J12" s="34">
        <v>0</v>
      </c>
      <c r="K12" s="34">
        <v>0</v>
      </c>
      <c r="L12" s="34">
        <v>2</v>
      </c>
      <c r="M12" s="34">
        <v>59996287</v>
      </c>
      <c r="N12" s="34">
        <v>4</v>
      </c>
      <c r="O12" s="34">
        <v>18050543.899999999</v>
      </c>
      <c r="P12" s="34">
        <v>0</v>
      </c>
      <c r="Q12" s="34">
        <v>0</v>
      </c>
      <c r="R12" s="34">
        <v>1</v>
      </c>
      <c r="S12" s="34">
        <v>13851412</v>
      </c>
      <c r="T12" s="34">
        <v>1</v>
      </c>
      <c r="U12" s="34">
        <v>35000000</v>
      </c>
      <c r="V12" s="34">
        <v>5</v>
      </c>
      <c r="W12" s="34">
        <v>115525275</v>
      </c>
      <c r="X12" s="34">
        <v>3</v>
      </c>
      <c r="Y12" s="34">
        <v>121823869</v>
      </c>
      <c r="Z12" s="34">
        <v>1</v>
      </c>
      <c r="AA12" s="34">
        <v>119791798</v>
      </c>
    </row>
    <row r="13" spans="1:27" ht="11.25" customHeight="1" x14ac:dyDescent="0.15">
      <c r="A13" s="35" t="s">
        <v>59</v>
      </c>
      <c r="B13" s="32">
        <v>118</v>
      </c>
      <c r="C13" s="32">
        <v>4437898067.0599995</v>
      </c>
      <c r="D13" s="33">
        <v>2</v>
      </c>
      <c r="E13" s="34">
        <v>30404442</v>
      </c>
      <c r="F13" s="34">
        <v>2</v>
      </c>
      <c r="G13" s="34">
        <v>71800000</v>
      </c>
      <c r="H13" s="34">
        <v>11</v>
      </c>
      <c r="I13" s="34">
        <v>219227600.84</v>
      </c>
      <c r="J13" s="34">
        <v>5</v>
      </c>
      <c r="K13" s="34">
        <v>409934660</v>
      </c>
      <c r="L13" s="34">
        <v>3</v>
      </c>
      <c r="M13" s="34">
        <v>85456171.299999997</v>
      </c>
      <c r="N13" s="34">
        <v>36</v>
      </c>
      <c r="O13" s="34">
        <v>168831395</v>
      </c>
      <c r="P13" s="34">
        <v>9</v>
      </c>
      <c r="Q13" s="34">
        <v>102150985.61</v>
      </c>
      <c r="R13" s="34">
        <v>13</v>
      </c>
      <c r="S13" s="34">
        <v>319069253</v>
      </c>
      <c r="T13" s="34">
        <v>20</v>
      </c>
      <c r="U13" s="34">
        <v>2388066841.3099999</v>
      </c>
      <c r="V13" s="34">
        <v>14</v>
      </c>
      <c r="W13" s="34">
        <v>283072129</v>
      </c>
      <c r="X13" s="34">
        <v>0</v>
      </c>
      <c r="Y13" s="34">
        <v>0</v>
      </c>
      <c r="Z13" s="34">
        <v>3</v>
      </c>
      <c r="AA13" s="34">
        <v>359884589</v>
      </c>
    </row>
    <row r="14" spans="1:27" ht="11.25" customHeight="1" x14ac:dyDescent="0.15">
      <c r="A14" s="35" t="s">
        <v>63</v>
      </c>
      <c r="B14" s="32">
        <v>2</v>
      </c>
      <c r="C14" s="32">
        <v>118872300.40000001</v>
      </c>
      <c r="D14" s="33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1</v>
      </c>
      <c r="U14" s="34">
        <v>98893904.400000006</v>
      </c>
      <c r="V14" s="34">
        <v>0</v>
      </c>
      <c r="W14" s="34">
        <v>0</v>
      </c>
      <c r="X14" s="34">
        <v>1</v>
      </c>
      <c r="Y14" s="34">
        <v>19978396</v>
      </c>
      <c r="Z14" s="34">
        <v>0</v>
      </c>
      <c r="AA14" s="34">
        <v>0</v>
      </c>
    </row>
    <row r="15" spans="1:27" ht="11.25" customHeight="1" x14ac:dyDescent="0.15">
      <c r="A15" s="35" t="s">
        <v>55</v>
      </c>
      <c r="B15" s="32">
        <v>2</v>
      </c>
      <c r="C15" s="32">
        <v>189917240</v>
      </c>
      <c r="D15" s="33">
        <v>0</v>
      </c>
      <c r="E15" s="34">
        <v>0</v>
      </c>
      <c r="F15" s="34">
        <v>0</v>
      </c>
      <c r="G15" s="34">
        <v>0</v>
      </c>
      <c r="H15" s="34">
        <v>1</v>
      </c>
      <c r="I15" s="34">
        <v>39917240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1</v>
      </c>
      <c r="Y15" s="34">
        <v>150000000</v>
      </c>
      <c r="Z15" s="34">
        <v>0</v>
      </c>
      <c r="AA15" s="34">
        <v>0</v>
      </c>
    </row>
    <row r="16" spans="1:27" ht="11.25" customHeight="1" x14ac:dyDescent="0.15">
      <c r="A16" s="35" t="s">
        <v>84</v>
      </c>
      <c r="B16" s="32">
        <v>1</v>
      </c>
      <c r="C16" s="32">
        <v>25000000</v>
      </c>
      <c r="D16" s="33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1</v>
      </c>
      <c r="Y16" s="34">
        <v>25000000</v>
      </c>
      <c r="Z16" s="34">
        <v>0</v>
      </c>
      <c r="AA16" s="34">
        <v>0</v>
      </c>
    </row>
    <row r="17" spans="1:27" ht="11.25" customHeight="1" x14ac:dyDescent="0.15">
      <c r="A17" s="35" t="s">
        <v>86</v>
      </c>
      <c r="B17" s="32">
        <v>9</v>
      </c>
      <c r="C17" s="32">
        <v>308913808</v>
      </c>
      <c r="D17" s="33">
        <v>0</v>
      </c>
      <c r="E17" s="34">
        <v>0</v>
      </c>
      <c r="F17" s="34">
        <v>0</v>
      </c>
      <c r="G17" s="34">
        <v>0</v>
      </c>
      <c r="H17" s="34">
        <v>3</v>
      </c>
      <c r="I17" s="34">
        <v>89095578</v>
      </c>
      <c r="J17" s="34">
        <v>0</v>
      </c>
      <c r="K17" s="34">
        <v>0</v>
      </c>
      <c r="L17" s="34">
        <v>1</v>
      </c>
      <c r="M17" s="34">
        <v>29975546</v>
      </c>
      <c r="N17" s="34">
        <v>2</v>
      </c>
      <c r="O17" s="34">
        <v>9906773</v>
      </c>
      <c r="P17" s="34">
        <v>1</v>
      </c>
      <c r="Q17" s="34">
        <v>14837937</v>
      </c>
      <c r="R17" s="34">
        <v>0</v>
      </c>
      <c r="S17" s="34">
        <v>0</v>
      </c>
      <c r="T17" s="34">
        <v>1</v>
      </c>
      <c r="U17" s="34">
        <v>45097974</v>
      </c>
      <c r="V17" s="34">
        <v>0</v>
      </c>
      <c r="W17" s="34">
        <v>0</v>
      </c>
      <c r="X17" s="34">
        <v>0</v>
      </c>
      <c r="Y17" s="34">
        <v>0</v>
      </c>
      <c r="Z17" s="34">
        <v>1</v>
      </c>
      <c r="AA17" s="34">
        <v>120000000</v>
      </c>
    </row>
    <row r="18" spans="1:27" ht="11.25" customHeight="1" x14ac:dyDescent="0.15">
      <c r="A18" s="35" t="s">
        <v>87</v>
      </c>
      <c r="B18" s="32">
        <v>7</v>
      </c>
      <c r="C18" s="32">
        <v>130892240</v>
      </c>
      <c r="D18" s="33">
        <v>0</v>
      </c>
      <c r="E18" s="34">
        <v>0</v>
      </c>
      <c r="F18" s="34">
        <v>0</v>
      </c>
      <c r="G18" s="34">
        <v>0</v>
      </c>
      <c r="H18" s="34">
        <v>2</v>
      </c>
      <c r="I18" s="34">
        <v>28675980</v>
      </c>
      <c r="J18" s="34">
        <v>0</v>
      </c>
      <c r="K18" s="34">
        <v>0</v>
      </c>
      <c r="L18" s="34">
        <v>0</v>
      </c>
      <c r="M18" s="34">
        <v>0</v>
      </c>
      <c r="N18" s="34">
        <v>1</v>
      </c>
      <c r="O18" s="34">
        <v>2666664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4</v>
      </c>
      <c r="Y18" s="34">
        <v>99549596</v>
      </c>
      <c r="Z18" s="34">
        <v>0</v>
      </c>
      <c r="AA18" s="34">
        <v>0</v>
      </c>
    </row>
    <row r="19" spans="1:27" ht="11.25" customHeight="1" x14ac:dyDescent="0.15">
      <c r="A19" s="35" t="s">
        <v>88</v>
      </c>
      <c r="B19" s="32">
        <v>4</v>
      </c>
      <c r="C19" s="32">
        <v>44938114</v>
      </c>
      <c r="D19" s="33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2</v>
      </c>
      <c r="O19" s="34">
        <v>9299996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2</v>
      </c>
      <c r="Y19" s="34">
        <v>35638118</v>
      </c>
      <c r="Z19" s="34">
        <v>0</v>
      </c>
      <c r="AA19" s="34">
        <v>0</v>
      </c>
    </row>
    <row r="20" spans="1:27" ht="11.25" customHeight="1" x14ac:dyDescent="0.15">
      <c r="A20" s="35" t="s">
        <v>89</v>
      </c>
      <c r="B20" s="32">
        <v>1</v>
      </c>
      <c r="C20" s="32">
        <v>10092623</v>
      </c>
      <c r="D20" s="33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0</v>
      </c>
      <c r="X20" s="34">
        <v>1</v>
      </c>
      <c r="Y20" s="34">
        <v>10092623</v>
      </c>
      <c r="Z20" s="34">
        <v>0</v>
      </c>
      <c r="AA20" s="34">
        <v>0</v>
      </c>
    </row>
    <row r="21" spans="1:27" ht="11.25" customHeight="1" x14ac:dyDescent="0.15">
      <c r="A21" s="35" t="s">
        <v>68</v>
      </c>
      <c r="B21" s="32">
        <v>1</v>
      </c>
      <c r="C21" s="32">
        <v>29864000</v>
      </c>
      <c r="D21" s="33">
        <v>0</v>
      </c>
      <c r="E21" s="34">
        <v>0</v>
      </c>
      <c r="F21" s="34">
        <v>0</v>
      </c>
      <c r="G21" s="34">
        <v>0</v>
      </c>
      <c r="H21" s="34">
        <v>1</v>
      </c>
      <c r="I21" s="34">
        <v>29864000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</row>
    <row r="22" spans="1:27" ht="11.25" customHeight="1" x14ac:dyDescent="0.15">
      <c r="A22" s="35" t="s">
        <v>67</v>
      </c>
      <c r="B22" s="32">
        <v>1</v>
      </c>
      <c r="C22" s="32">
        <v>24949690</v>
      </c>
      <c r="D22" s="33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1</v>
      </c>
      <c r="M22" s="34">
        <v>24949690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</row>
    <row r="23" spans="1:27" ht="11.25" customHeight="1" x14ac:dyDescent="0.15">
      <c r="A23" s="35" t="s">
        <v>110</v>
      </c>
      <c r="B23" s="32">
        <v>0</v>
      </c>
      <c r="C23" s="32">
        <v>0</v>
      </c>
      <c r="D23" s="33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</row>
    <row r="24" spans="1:27" ht="11.25" customHeight="1" x14ac:dyDescent="0.15">
      <c r="A24" s="24"/>
      <c r="B24" s="195">
        <f>SUM(B7:B22)</f>
        <v>180</v>
      </c>
      <c r="C24" s="195">
        <f>SUM(C7:C22)</f>
        <v>6147264457.3599987</v>
      </c>
    </row>
    <row r="25" spans="1:27" x14ac:dyDescent="0.15">
      <c r="A25" s="143" t="s">
        <v>178</v>
      </c>
    </row>
    <row r="26" spans="1:27" s="8" customFormat="1" ht="12.75" customHeight="1" x14ac:dyDescent="0.25">
      <c r="A26" s="71" t="s">
        <v>127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</row>
    <row r="27" spans="1:27" s="36" customFormat="1" x14ac:dyDescent="0.25">
      <c r="A27" s="36" t="s">
        <v>172</v>
      </c>
      <c r="K27" s="145"/>
      <c r="L27" s="145"/>
      <c r="M27" s="145"/>
      <c r="N27" s="145"/>
      <c r="O27" s="145"/>
      <c r="P27" s="145"/>
      <c r="Q27" s="145"/>
    </row>
    <row r="28" spans="1:27" s="36" customFormat="1" x14ac:dyDescent="0.25">
      <c r="A28" s="36" t="s">
        <v>180</v>
      </c>
    </row>
    <row r="29" spans="1:27" s="36" customFormat="1" x14ac:dyDescent="0.25">
      <c r="A29" s="82" t="s">
        <v>104</v>
      </c>
      <c r="B29" s="82"/>
      <c r="C29" s="82"/>
      <c r="D29" s="82"/>
      <c r="E29" s="82"/>
      <c r="F29" s="82"/>
      <c r="G29" s="82"/>
      <c r="H29" s="82"/>
      <c r="I29" s="82"/>
      <c r="J29" s="82"/>
    </row>
    <row r="30" spans="1:27" x14ac:dyDescent="0.15">
      <c r="A30" s="37" t="s">
        <v>95</v>
      </c>
      <c r="B30" s="83"/>
      <c r="C30" s="83"/>
      <c r="D30" s="83"/>
      <c r="E30" s="83"/>
      <c r="F30" s="83"/>
      <c r="G30" s="84"/>
    </row>
  </sheetData>
  <mergeCells count="1">
    <mergeCell ref="L4:M4"/>
  </mergeCells>
  <pageMargins left="0.78740157480314965" right="0.78740157480314965" top="0.78740157480314965" bottom="0.78740157480314965" header="0.78740157480314965" footer="0.78740157480314965"/>
  <pageSetup paperSize="9" orientation="portrait" horizontalDpi="300" verticalDpi="300" r:id="rId1"/>
  <headerFooter alignWithMargins="0">
    <oddFooter>&amp;L&amp;C&amp;R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4065B-0FE6-4209-946C-EA40D70D35B5}">
  <dimension ref="A2:AC30"/>
  <sheetViews>
    <sheetView zoomScaleNormal="100" workbookViewId="0">
      <selection activeCell="B24" sqref="B24:C24"/>
    </sheetView>
  </sheetViews>
  <sheetFormatPr baseColWidth="10" defaultColWidth="9.140625" defaultRowHeight="10.5" x14ac:dyDescent="0.25"/>
  <cols>
    <col min="1" max="1" width="25.28515625" style="38" customWidth="1"/>
    <col min="2" max="2" width="15.85546875" style="38" bestFit="1" customWidth="1"/>
    <col min="3" max="3" width="22.5703125" style="38" bestFit="1" customWidth="1"/>
    <col min="4" max="4" width="15.85546875" style="38" bestFit="1" customWidth="1"/>
    <col min="5" max="5" width="22.5703125" style="38" bestFit="1" customWidth="1"/>
    <col min="6" max="6" width="15.85546875" style="38" bestFit="1" customWidth="1"/>
    <col min="7" max="7" width="22.5703125" style="38" bestFit="1" customWidth="1"/>
    <col min="8" max="8" width="15.85546875" style="38" bestFit="1" customWidth="1"/>
    <col min="9" max="9" width="22.5703125" style="38" bestFit="1" customWidth="1"/>
    <col min="10" max="10" width="15.85546875" style="38" bestFit="1" customWidth="1"/>
    <col min="11" max="11" width="22.5703125" style="38" bestFit="1" customWidth="1"/>
    <col min="12" max="12" width="15.85546875" style="38" bestFit="1" customWidth="1"/>
    <col min="13" max="13" width="22.5703125" style="38" bestFit="1" customWidth="1"/>
    <col min="14" max="14" width="15.85546875" style="38" customWidth="1"/>
    <col min="15" max="15" width="22.5703125" style="38" customWidth="1"/>
    <col min="16" max="16" width="15.85546875" style="38" bestFit="1" customWidth="1"/>
    <col min="17" max="17" width="22.5703125" style="38" bestFit="1" customWidth="1"/>
    <col min="18" max="18" width="15.85546875" style="38" bestFit="1" customWidth="1"/>
    <col min="19" max="19" width="22.5703125" style="38" bestFit="1" customWidth="1"/>
    <col min="20" max="20" width="15.85546875" style="38" bestFit="1" customWidth="1"/>
    <col min="21" max="21" width="22.5703125" style="38" bestFit="1" customWidth="1"/>
    <col min="22" max="22" width="15.85546875" style="38" customWidth="1"/>
    <col min="23" max="23" width="22.5703125" style="38" customWidth="1"/>
    <col min="24" max="24" width="15.85546875" style="38" customWidth="1"/>
    <col min="25" max="25" width="22.5703125" style="38" customWidth="1"/>
    <col min="26" max="26" width="15.85546875" style="38" customWidth="1"/>
    <col min="27" max="27" width="22.5703125" style="38" customWidth="1"/>
    <col min="28" max="28" width="15.85546875" style="38" customWidth="1"/>
    <col min="29" max="29" width="22.5703125" style="38" customWidth="1"/>
    <col min="30" max="16384" width="9.140625" style="38"/>
  </cols>
  <sheetData>
    <row r="2" spans="1:29" ht="15" customHeight="1" x14ac:dyDescent="0.25">
      <c r="A2" s="85" t="s">
        <v>190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39"/>
      <c r="W2" s="39"/>
      <c r="X2" s="39"/>
      <c r="Y2" s="39"/>
    </row>
    <row r="3" spans="1:29" x14ac:dyDescent="0.25">
      <c r="A3" s="86"/>
    </row>
    <row r="4" spans="1:29" ht="22.5" customHeight="1" x14ac:dyDescent="0.25">
      <c r="A4" s="54" t="s">
        <v>92</v>
      </c>
      <c r="B4" s="87" t="s">
        <v>9</v>
      </c>
      <c r="C4" s="40"/>
      <c r="D4" s="88" t="s">
        <v>105</v>
      </c>
      <c r="E4" s="89"/>
      <c r="F4" s="90" t="s">
        <v>191</v>
      </c>
      <c r="G4" s="91"/>
      <c r="H4" s="92" t="s">
        <v>192</v>
      </c>
      <c r="I4" s="93"/>
      <c r="J4" s="92" t="s">
        <v>193</v>
      </c>
      <c r="K4" s="93"/>
      <c r="L4" s="146" t="s">
        <v>107</v>
      </c>
      <c r="M4" s="147"/>
      <c r="N4" s="148" t="s">
        <v>194</v>
      </c>
      <c r="O4" s="147"/>
      <c r="P4" s="148" t="s">
        <v>195</v>
      </c>
      <c r="Q4" s="149"/>
      <c r="R4" s="150" t="s">
        <v>196</v>
      </c>
      <c r="S4" s="151"/>
      <c r="T4" s="150" t="s">
        <v>197</v>
      </c>
      <c r="U4" s="152"/>
      <c r="V4" s="153" t="s">
        <v>108</v>
      </c>
      <c r="W4" s="152"/>
      <c r="X4" s="153" t="s">
        <v>106</v>
      </c>
      <c r="Y4" s="152"/>
      <c r="Z4" s="150" t="s">
        <v>198</v>
      </c>
      <c r="AA4" s="152"/>
      <c r="AB4" s="150" t="s">
        <v>199</v>
      </c>
      <c r="AC4" s="152"/>
    </row>
    <row r="5" spans="1:29" ht="15" customHeight="1" x14ac:dyDescent="0.25">
      <c r="A5" s="94"/>
      <c r="B5" s="95" t="s">
        <v>73</v>
      </c>
      <c r="C5" s="95" t="s">
        <v>200</v>
      </c>
      <c r="D5" s="154" t="s">
        <v>73</v>
      </c>
      <c r="E5" s="95" t="s">
        <v>200</v>
      </c>
      <c r="F5" s="154" t="s">
        <v>73</v>
      </c>
      <c r="G5" s="95" t="s">
        <v>200</v>
      </c>
      <c r="H5" s="154" t="s">
        <v>73</v>
      </c>
      <c r="I5" s="95" t="s">
        <v>200</v>
      </c>
      <c r="J5" s="154" t="s">
        <v>73</v>
      </c>
      <c r="K5" s="95" t="s">
        <v>200</v>
      </c>
      <c r="L5" s="154" t="s">
        <v>73</v>
      </c>
      <c r="M5" s="95" t="s">
        <v>200</v>
      </c>
      <c r="N5" s="154" t="s">
        <v>73</v>
      </c>
      <c r="O5" s="95" t="s">
        <v>200</v>
      </c>
      <c r="P5" s="154" t="s">
        <v>73</v>
      </c>
      <c r="Q5" s="95" t="s">
        <v>200</v>
      </c>
      <c r="R5" s="154" t="s">
        <v>73</v>
      </c>
      <c r="S5" s="95" t="s">
        <v>200</v>
      </c>
      <c r="T5" s="154" t="s">
        <v>73</v>
      </c>
      <c r="U5" s="95" t="s">
        <v>200</v>
      </c>
      <c r="V5" s="154" t="s">
        <v>73</v>
      </c>
      <c r="W5" s="95" t="s">
        <v>200</v>
      </c>
      <c r="X5" s="154" t="s">
        <v>73</v>
      </c>
      <c r="Y5" s="95" t="s">
        <v>200</v>
      </c>
      <c r="Z5" s="154" t="s">
        <v>73</v>
      </c>
      <c r="AA5" s="95" t="s">
        <v>200</v>
      </c>
      <c r="AB5" s="154" t="s">
        <v>73</v>
      </c>
      <c r="AC5" s="95" t="s">
        <v>200</v>
      </c>
    </row>
    <row r="6" spans="1:29" x14ac:dyDescent="0.25">
      <c r="A6" s="96" t="s">
        <v>90</v>
      </c>
      <c r="B6" s="68">
        <v>729</v>
      </c>
      <c r="C6" s="68">
        <v>6801896044.8800001</v>
      </c>
      <c r="D6" s="97">
        <v>18</v>
      </c>
      <c r="E6" s="97">
        <v>400775547</v>
      </c>
      <c r="F6" s="97">
        <v>7</v>
      </c>
      <c r="G6" s="97">
        <v>95939744</v>
      </c>
      <c r="H6" s="97">
        <v>70</v>
      </c>
      <c r="I6" s="97">
        <v>1322834349</v>
      </c>
      <c r="J6" s="97">
        <v>76</v>
      </c>
      <c r="K6" s="97">
        <v>1974188892</v>
      </c>
      <c r="L6" s="97">
        <v>23</v>
      </c>
      <c r="M6" s="97">
        <v>396119265</v>
      </c>
      <c r="N6" s="97">
        <v>84</v>
      </c>
      <c r="O6" s="97">
        <v>620493838.15999985</v>
      </c>
      <c r="P6" s="97">
        <v>22</v>
      </c>
      <c r="Q6" s="97">
        <v>74288211.099999994</v>
      </c>
      <c r="R6" s="97">
        <v>21</v>
      </c>
      <c r="S6" s="97">
        <v>179788850.42000002</v>
      </c>
      <c r="T6" s="97">
        <v>80</v>
      </c>
      <c r="U6" s="97">
        <v>399998544.19999999</v>
      </c>
      <c r="V6" s="97">
        <v>26</v>
      </c>
      <c r="W6" s="97">
        <v>454518647</v>
      </c>
      <c r="X6" s="97">
        <v>9</v>
      </c>
      <c r="Y6" s="97">
        <v>246419830</v>
      </c>
      <c r="Z6" s="97">
        <v>49</v>
      </c>
      <c r="AA6" s="97">
        <v>59855000</v>
      </c>
      <c r="AB6" s="97">
        <v>244</v>
      </c>
      <c r="AC6" s="97">
        <v>576675327</v>
      </c>
    </row>
    <row r="7" spans="1:29" x14ac:dyDescent="0.25">
      <c r="A7" s="98" t="s">
        <v>66</v>
      </c>
      <c r="B7" s="68">
        <v>6</v>
      </c>
      <c r="C7" s="68">
        <v>36824278</v>
      </c>
      <c r="D7" s="99">
        <v>0</v>
      </c>
      <c r="E7" s="99">
        <v>0</v>
      </c>
      <c r="F7" s="100">
        <v>0</v>
      </c>
      <c r="G7" s="100">
        <v>0</v>
      </c>
      <c r="H7" s="100">
        <v>2</v>
      </c>
      <c r="I7" s="100">
        <v>26763528</v>
      </c>
      <c r="J7" s="100">
        <v>0</v>
      </c>
      <c r="K7" s="100">
        <v>0</v>
      </c>
      <c r="L7" s="100">
        <v>0</v>
      </c>
      <c r="M7" s="100">
        <v>0</v>
      </c>
      <c r="N7" s="100">
        <v>0</v>
      </c>
      <c r="O7" s="100">
        <v>0</v>
      </c>
      <c r="P7" s="100">
        <v>0</v>
      </c>
      <c r="Q7" s="100">
        <v>0</v>
      </c>
      <c r="R7" s="100">
        <v>0</v>
      </c>
      <c r="S7" s="100">
        <v>0</v>
      </c>
      <c r="T7" s="100">
        <v>2</v>
      </c>
      <c r="U7" s="100">
        <v>7060750</v>
      </c>
      <c r="V7" s="100">
        <v>0</v>
      </c>
      <c r="W7" s="100">
        <v>0</v>
      </c>
      <c r="X7" s="100">
        <v>0</v>
      </c>
      <c r="Y7" s="100">
        <v>0</v>
      </c>
      <c r="Z7" s="100">
        <v>1</v>
      </c>
      <c r="AA7" s="100">
        <v>2000000</v>
      </c>
      <c r="AB7" s="100">
        <v>1</v>
      </c>
      <c r="AC7" s="100">
        <v>1000000</v>
      </c>
    </row>
    <row r="8" spans="1:29" x14ac:dyDescent="0.25">
      <c r="A8" s="98" t="s">
        <v>56</v>
      </c>
      <c r="B8" s="68">
        <v>6</v>
      </c>
      <c r="C8" s="68">
        <v>84237781</v>
      </c>
      <c r="D8" s="99">
        <v>0</v>
      </c>
      <c r="E8" s="99">
        <v>0</v>
      </c>
      <c r="F8" s="100">
        <v>0</v>
      </c>
      <c r="G8" s="100">
        <v>0</v>
      </c>
      <c r="H8" s="100">
        <v>0</v>
      </c>
      <c r="I8" s="100">
        <v>0</v>
      </c>
      <c r="J8" s="100">
        <v>1</v>
      </c>
      <c r="K8" s="100">
        <v>49999979</v>
      </c>
      <c r="L8" s="100">
        <v>0</v>
      </c>
      <c r="M8" s="100">
        <v>0</v>
      </c>
      <c r="N8" s="100">
        <v>2</v>
      </c>
      <c r="O8" s="100">
        <v>19944093</v>
      </c>
      <c r="P8" s="100">
        <v>0</v>
      </c>
      <c r="Q8" s="100">
        <v>0</v>
      </c>
      <c r="R8" s="100">
        <v>0</v>
      </c>
      <c r="S8" s="100">
        <v>0</v>
      </c>
      <c r="T8" s="100">
        <v>2</v>
      </c>
      <c r="U8" s="100">
        <v>11293709</v>
      </c>
      <c r="V8" s="100">
        <v>0</v>
      </c>
      <c r="W8" s="100">
        <v>0</v>
      </c>
      <c r="X8" s="100">
        <v>0</v>
      </c>
      <c r="Y8" s="100">
        <v>0</v>
      </c>
      <c r="Z8" s="100">
        <v>0</v>
      </c>
      <c r="AA8" s="100">
        <v>0</v>
      </c>
      <c r="AB8" s="100">
        <v>1</v>
      </c>
      <c r="AC8" s="100">
        <v>3000000</v>
      </c>
    </row>
    <row r="9" spans="1:29" x14ac:dyDescent="0.25">
      <c r="A9" s="98" t="s">
        <v>60</v>
      </c>
      <c r="B9" s="68">
        <v>7</v>
      </c>
      <c r="C9" s="68">
        <v>74323902</v>
      </c>
      <c r="D9" s="99">
        <v>0</v>
      </c>
      <c r="E9" s="99">
        <v>0</v>
      </c>
      <c r="F9" s="100">
        <v>0</v>
      </c>
      <c r="G9" s="100">
        <v>0</v>
      </c>
      <c r="H9" s="100">
        <v>2</v>
      </c>
      <c r="I9" s="100">
        <v>31170816</v>
      </c>
      <c r="J9" s="100">
        <v>0</v>
      </c>
      <c r="K9" s="100">
        <v>0</v>
      </c>
      <c r="L9" s="100">
        <v>0</v>
      </c>
      <c r="M9" s="100">
        <v>0</v>
      </c>
      <c r="N9" s="100">
        <v>0</v>
      </c>
      <c r="O9" s="100">
        <v>0</v>
      </c>
      <c r="P9" s="100">
        <v>0</v>
      </c>
      <c r="Q9" s="100">
        <v>0</v>
      </c>
      <c r="R9" s="100">
        <v>0</v>
      </c>
      <c r="S9" s="100">
        <v>0</v>
      </c>
      <c r="T9" s="100">
        <v>1</v>
      </c>
      <c r="U9" s="100">
        <v>9986850</v>
      </c>
      <c r="V9" s="100">
        <v>0</v>
      </c>
      <c r="W9" s="100">
        <v>0</v>
      </c>
      <c r="X9" s="100">
        <v>1</v>
      </c>
      <c r="Y9" s="100">
        <v>30946236</v>
      </c>
      <c r="Z9" s="100">
        <v>0</v>
      </c>
      <c r="AA9" s="100">
        <v>0</v>
      </c>
      <c r="AB9" s="100">
        <v>3</v>
      </c>
      <c r="AC9" s="100">
        <v>2220000</v>
      </c>
    </row>
    <row r="10" spans="1:29" x14ac:dyDescent="0.25">
      <c r="A10" s="98" t="s">
        <v>65</v>
      </c>
      <c r="B10" s="68">
        <v>7</v>
      </c>
      <c r="C10" s="68">
        <v>52741356</v>
      </c>
      <c r="D10" s="99">
        <v>0</v>
      </c>
      <c r="E10" s="99">
        <v>0</v>
      </c>
      <c r="F10" s="100">
        <v>0</v>
      </c>
      <c r="G10" s="100">
        <v>0</v>
      </c>
      <c r="H10" s="100">
        <v>0</v>
      </c>
      <c r="I10" s="100">
        <v>0</v>
      </c>
      <c r="J10" s="100">
        <v>0</v>
      </c>
      <c r="K10" s="100">
        <v>0</v>
      </c>
      <c r="L10" s="100">
        <v>1</v>
      </c>
      <c r="M10" s="100">
        <v>32674554</v>
      </c>
      <c r="N10" s="100">
        <v>1</v>
      </c>
      <c r="O10" s="100">
        <v>7098172</v>
      </c>
      <c r="P10" s="100">
        <v>0</v>
      </c>
      <c r="Q10" s="100">
        <v>0</v>
      </c>
      <c r="R10" s="100">
        <v>0</v>
      </c>
      <c r="S10" s="100">
        <v>0</v>
      </c>
      <c r="T10" s="100">
        <v>2</v>
      </c>
      <c r="U10" s="100">
        <v>7568630</v>
      </c>
      <c r="V10" s="100">
        <v>0</v>
      </c>
      <c r="W10" s="100">
        <v>0</v>
      </c>
      <c r="X10" s="100">
        <v>0</v>
      </c>
      <c r="Y10" s="100">
        <v>0</v>
      </c>
      <c r="Z10" s="100">
        <v>0</v>
      </c>
      <c r="AA10" s="100">
        <v>0</v>
      </c>
      <c r="AB10" s="100">
        <v>3</v>
      </c>
      <c r="AC10" s="100">
        <v>5400000</v>
      </c>
    </row>
    <row r="11" spans="1:29" x14ac:dyDescent="0.25">
      <c r="A11" s="98" t="s">
        <v>61</v>
      </c>
      <c r="B11" s="68">
        <v>7</v>
      </c>
      <c r="C11" s="68">
        <v>72380506</v>
      </c>
      <c r="D11" s="99">
        <v>0</v>
      </c>
      <c r="E11" s="99">
        <v>0</v>
      </c>
      <c r="F11" s="100">
        <v>0</v>
      </c>
      <c r="G11" s="100">
        <v>0</v>
      </c>
      <c r="H11" s="100">
        <v>1</v>
      </c>
      <c r="I11" s="100">
        <v>5116863</v>
      </c>
      <c r="J11" s="100">
        <v>1</v>
      </c>
      <c r="K11" s="100">
        <v>15727712</v>
      </c>
      <c r="L11" s="100">
        <v>0</v>
      </c>
      <c r="M11" s="100">
        <v>0</v>
      </c>
      <c r="N11" s="100">
        <v>1</v>
      </c>
      <c r="O11" s="100">
        <v>14902650</v>
      </c>
      <c r="P11" s="100">
        <v>0</v>
      </c>
      <c r="Q11" s="100">
        <v>0</v>
      </c>
      <c r="R11" s="100">
        <v>1</v>
      </c>
      <c r="S11" s="100">
        <v>2959404</v>
      </c>
      <c r="T11" s="100">
        <v>0</v>
      </c>
      <c r="U11" s="100">
        <v>0</v>
      </c>
      <c r="V11" s="100">
        <v>0</v>
      </c>
      <c r="W11" s="100">
        <v>0</v>
      </c>
      <c r="X11" s="100">
        <v>1</v>
      </c>
      <c r="Y11" s="100">
        <v>30573877</v>
      </c>
      <c r="Z11" s="100">
        <v>0</v>
      </c>
      <c r="AA11" s="100">
        <v>0</v>
      </c>
      <c r="AB11" s="100">
        <v>2</v>
      </c>
      <c r="AC11" s="100">
        <v>3100000</v>
      </c>
    </row>
    <row r="12" spans="1:29" x14ac:dyDescent="0.25">
      <c r="A12" s="98" t="s">
        <v>62</v>
      </c>
      <c r="B12" s="68">
        <v>96</v>
      </c>
      <c r="C12" s="68">
        <v>988215594.15999997</v>
      </c>
      <c r="D12" s="99">
        <v>3</v>
      </c>
      <c r="E12" s="99">
        <v>59709255</v>
      </c>
      <c r="F12" s="100">
        <v>1</v>
      </c>
      <c r="G12" s="100">
        <v>14991747</v>
      </c>
      <c r="H12" s="100">
        <v>12</v>
      </c>
      <c r="I12" s="100">
        <v>356178468</v>
      </c>
      <c r="J12" s="100">
        <v>7</v>
      </c>
      <c r="K12" s="100">
        <v>148920608</v>
      </c>
      <c r="L12" s="100">
        <v>4</v>
      </c>
      <c r="M12" s="100">
        <v>37864143</v>
      </c>
      <c r="N12" s="100">
        <v>16</v>
      </c>
      <c r="O12" s="100">
        <v>124043852.16</v>
      </c>
      <c r="P12" s="100">
        <v>2</v>
      </c>
      <c r="Q12" s="100">
        <v>3420671</v>
      </c>
      <c r="R12" s="100">
        <v>0</v>
      </c>
      <c r="S12" s="100">
        <v>0</v>
      </c>
      <c r="T12" s="100">
        <v>17</v>
      </c>
      <c r="U12" s="100">
        <v>81278136</v>
      </c>
      <c r="V12" s="100">
        <v>4</v>
      </c>
      <c r="W12" s="100">
        <v>62763877</v>
      </c>
      <c r="X12" s="100">
        <v>1</v>
      </c>
      <c r="Y12" s="100">
        <v>44945181</v>
      </c>
      <c r="Z12" s="100">
        <v>1</v>
      </c>
      <c r="AA12" s="100">
        <v>2000000</v>
      </c>
      <c r="AB12" s="100">
        <v>28</v>
      </c>
      <c r="AC12" s="100">
        <v>52099656</v>
      </c>
    </row>
    <row r="13" spans="1:29" x14ac:dyDescent="0.25">
      <c r="A13" s="98" t="s">
        <v>59</v>
      </c>
      <c r="B13" s="68">
        <v>478</v>
      </c>
      <c r="C13" s="68">
        <v>4492806407.1199999</v>
      </c>
      <c r="D13" s="99">
        <v>12</v>
      </c>
      <c r="E13" s="99">
        <v>256105097</v>
      </c>
      <c r="F13" s="100">
        <v>4</v>
      </c>
      <c r="G13" s="100">
        <v>59544658</v>
      </c>
      <c r="H13" s="100">
        <v>47</v>
      </c>
      <c r="I13" s="100">
        <v>822522579</v>
      </c>
      <c r="J13" s="100">
        <v>58</v>
      </c>
      <c r="K13" s="100">
        <v>1531501193</v>
      </c>
      <c r="L13" s="100">
        <v>11</v>
      </c>
      <c r="M13" s="100">
        <v>199442536</v>
      </c>
      <c r="N13" s="100">
        <v>44</v>
      </c>
      <c r="O13" s="100">
        <v>309715350.39999998</v>
      </c>
      <c r="P13" s="100">
        <v>20</v>
      </c>
      <c r="Q13" s="100">
        <v>70867540.099999994</v>
      </c>
      <c r="R13" s="100">
        <v>20</v>
      </c>
      <c r="S13" s="100">
        <v>176829446.42000002</v>
      </c>
      <c r="T13" s="100">
        <v>34</v>
      </c>
      <c r="U13" s="100">
        <v>173282107.19999999</v>
      </c>
      <c r="V13" s="100">
        <v>20</v>
      </c>
      <c r="W13" s="100">
        <v>353966876</v>
      </c>
      <c r="X13" s="100">
        <v>3</v>
      </c>
      <c r="Y13" s="100">
        <v>57483352</v>
      </c>
      <c r="Z13" s="100">
        <v>31</v>
      </c>
      <c r="AA13" s="100">
        <v>36590000</v>
      </c>
      <c r="AB13" s="100">
        <v>174</v>
      </c>
      <c r="AC13" s="100">
        <v>444955672</v>
      </c>
    </row>
    <row r="14" spans="1:29" x14ac:dyDescent="0.25">
      <c r="A14" s="98" t="s">
        <v>63</v>
      </c>
      <c r="B14" s="68">
        <v>15</v>
      </c>
      <c r="C14" s="68">
        <v>140405073.80000001</v>
      </c>
      <c r="D14" s="99">
        <v>0</v>
      </c>
      <c r="E14" s="99">
        <v>0</v>
      </c>
      <c r="F14" s="100">
        <v>0</v>
      </c>
      <c r="G14" s="100">
        <v>0</v>
      </c>
      <c r="H14" s="100">
        <v>0</v>
      </c>
      <c r="I14" s="100">
        <v>0</v>
      </c>
      <c r="J14" s="100">
        <v>1</v>
      </c>
      <c r="K14" s="100">
        <v>24993318</v>
      </c>
      <c r="L14" s="100">
        <v>0</v>
      </c>
      <c r="M14" s="100">
        <v>0</v>
      </c>
      <c r="N14" s="100">
        <v>3</v>
      </c>
      <c r="O14" s="100">
        <v>25550459.800000001</v>
      </c>
      <c r="P14" s="100">
        <v>0</v>
      </c>
      <c r="Q14" s="100">
        <v>0</v>
      </c>
      <c r="R14" s="100">
        <v>0</v>
      </c>
      <c r="S14" s="100">
        <v>0</v>
      </c>
      <c r="T14" s="100">
        <v>5</v>
      </c>
      <c r="U14" s="100">
        <v>29874438</v>
      </c>
      <c r="V14" s="100">
        <v>0</v>
      </c>
      <c r="W14" s="100">
        <v>0</v>
      </c>
      <c r="X14" s="100">
        <v>1</v>
      </c>
      <c r="Y14" s="100">
        <v>49386859</v>
      </c>
      <c r="Z14" s="100">
        <v>1</v>
      </c>
      <c r="AA14" s="100">
        <v>2000000</v>
      </c>
      <c r="AB14" s="100">
        <v>4</v>
      </c>
      <c r="AC14" s="100">
        <v>8599999</v>
      </c>
    </row>
    <row r="15" spans="1:29" x14ac:dyDescent="0.25">
      <c r="A15" s="98" t="s">
        <v>55</v>
      </c>
      <c r="B15" s="68">
        <v>9</v>
      </c>
      <c r="C15" s="68">
        <v>56833612</v>
      </c>
      <c r="D15" s="99">
        <v>0</v>
      </c>
      <c r="E15" s="99">
        <v>0</v>
      </c>
      <c r="F15" s="100">
        <v>0</v>
      </c>
      <c r="G15" s="100">
        <v>0</v>
      </c>
      <c r="H15" s="100">
        <v>0</v>
      </c>
      <c r="I15" s="100">
        <v>0</v>
      </c>
      <c r="J15" s="100">
        <v>0</v>
      </c>
      <c r="K15" s="100">
        <v>0</v>
      </c>
      <c r="L15" s="100">
        <v>1</v>
      </c>
      <c r="M15" s="100">
        <v>11876666</v>
      </c>
      <c r="N15" s="100">
        <v>3</v>
      </c>
      <c r="O15" s="100">
        <v>19346367</v>
      </c>
      <c r="P15" s="100">
        <v>0</v>
      </c>
      <c r="Q15" s="100">
        <v>0</v>
      </c>
      <c r="R15" s="100">
        <v>0</v>
      </c>
      <c r="S15" s="100">
        <v>0</v>
      </c>
      <c r="T15" s="100">
        <v>2</v>
      </c>
      <c r="U15" s="100">
        <v>5949579</v>
      </c>
      <c r="V15" s="100">
        <v>1</v>
      </c>
      <c r="W15" s="100">
        <v>17811000</v>
      </c>
      <c r="X15" s="100">
        <v>0</v>
      </c>
      <c r="Y15" s="100">
        <v>0</v>
      </c>
      <c r="Z15" s="100">
        <v>0</v>
      </c>
      <c r="AA15" s="100">
        <v>0</v>
      </c>
      <c r="AB15" s="100">
        <v>2</v>
      </c>
      <c r="AC15" s="100">
        <v>1850000</v>
      </c>
    </row>
    <row r="16" spans="1:29" x14ac:dyDescent="0.25">
      <c r="A16" s="98" t="s">
        <v>84</v>
      </c>
      <c r="B16" s="68">
        <v>5</v>
      </c>
      <c r="C16" s="68">
        <v>19202535</v>
      </c>
      <c r="D16" s="99">
        <v>0</v>
      </c>
      <c r="E16" s="99">
        <v>0</v>
      </c>
      <c r="F16" s="100">
        <v>0</v>
      </c>
      <c r="G16" s="100">
        <v>0</v>
      </c>
      <c r="H16" s="100">
        <v>0</v>
      </c>
      <c r="I16" s="100">
        <v>0</v>
      </c>
      <c r="J16" s="100">
        <v>0</v>
      </c>
      <c r="K16" s="100">
        <v>0</v>
      </c>
      <c r="L16" s="100">
        <v>0</v>
      </c>
      <c r="M16" s="100">
        <v>0</v>
      </c>
      <c r="N16" s="100">
        <v>1</v>
      </c>
      <c r="O16" s="100">
        <v>9858000</v>
      </c>
      <c r="P16" s="100">
        <v>0</v>
      </c>
      <c r="Q16" s="100">
        <v>0</v>
      </c>
      <c r="R16" s="100">
        <v>0</v>
      </c>
      <c r="S16" s="100">
        <v>0</v>
      </c>
      <c r="T16" s="100">
        <v>1</v>
      </c>
      <c r="U16" s="100">
        <v>1344535</v>
      </c>
      <c r="V16" s="100">
        <v>0</v>
      </c>
      <c r="W16" s="100">
        <v>0</v>
      </c>
      <c r="X16" s="100">
        <v>0</v>
      </c>
      <c r="Y16" s="100">
        <v>0</v>
      </c>
      <c r="Z16" s="100">
        <v>0</v>
      </c>
      <c r="AA16" s="100">
        <v>0</v>
      </c>
      <c r="AB16" s="100">
        <v>3</v>
      </c>
      <c r="AC16" s="100">
        <v>8000000</v>
      </c>
    </row>
    <row r="17" spans="1:29" x14ac:dyDescent="0.25">
      <c r="A17" s="98" t="s">
        <v>86</v>
      </c>
      <c r="B17" s="68">
        <v>38</v>
      </c>
      <c r="C17" s="68">
        <v>287781958</v>
      </c>
      <c r="D17" s="99">
        <v>2</v>
      </c>
      <c r="E17" s="99">
        <v>67021195</v>
      </c>
      <c r="F17" s="100">
        <v>0</v>
      </c>
      <c r="G17" s="100">
        <v>0</v>
      </c>
      <c r="H17" s="100">
        <v>2</v>
      </c>
      <c r="I17" s="100">
        <v>51222998</v>
      </c>
      <c r="J17" s="100">
        <v>3</v>
      </c>
      <c r="K17" s="100">
        <v>70446024</v>
      </c>
      <c r="L17" s="100">
        <v>1</v>
      </c>
      <c r="M17" s="100">
        <v>14451104</v>
      </c>
      <c r="N17" s="100">
        <v>4</v>
      </c>
      <c r="O17" s="100">
        <v>24166963</v>
      </c>
      <c r="P17" s="100">
        <v>0</v>
      </c>
      <c r="Q17" s="100">
        <v>0</v>
      </c>
      <c r="R17" s="100">
        <v>0</v>
      </c>
      <c r="S17" s="100">
        <v>0</v>
      </c>
      <c r="T17" s="100">
        <v>2</v>
      </c>
      <c r="U17" s="100">
        <v>3881780</v>
      </c>
      <c r="V17" s="100">
        <v>1</v>
      </c>
      <c r="W17" s="100">
        <v>19976894</v>
      </c>
      <c r="X17" s="100">
        <v>0</v>
      </c>
      <c r="Y17" s="100">
        <v>0</v>
      </c>
      <c r="Z17" s="100">
        <v>15</v>
      </c>
      <c r="AA17" s="100">
        <v>17265000</v>
      </c>
      <c r="AB17" s="100">
        <v>8</v>
      </c>
      <c r="AC17" s="100">
        <v>19350000</v>
      </c>
    </row>
    <row r="18" spans="1:29" x14ac:dyDescent="0.25">
      <c r="A18" s="98" t="s">
        <v>87</v>
      </c>
      <c r="B18" s="68">
        <v>16</v>
      </c>
      <c r="C18" s="68">
        <v>115676322</v>
      </c>
      <c r="D18" s="99">
        <v>0</v>
      </c>
      <c r="E18" s="99">
        <v>0</v>
      </c>
      <c r="F18" s="100">
        <v>0</v>
      </c>
      <c r="G18" s="100">
        <v>0</v>
      </c>
      <c r="H18" s="100">
        <v>0</v>
      </c>
      <c r="I18" s="100">
        <v>0</v>
      </c>
      <c r="J18" s="100">
        <v>3</v>
      </c>
      <c r="K18" s="100">
        <v>47018785</v>
      </c>
      <c r="L18" s="100">
        <v>2</v>
      </c>
      <c r="M18" s="100">
        <v>14073665</v>
      </c>
      <c r="N18" s="100">
        <v>1</v>
      </c>
      <c r="O18" s="100">
        <v>7590554</v>
      </c>
      <c r="P18" s="100">
        <v>0</v>
      </c>
      <c r="Q18" s="100">
        <v>0</v>
      </c>
      <c r="R18" s="100">
        <v>0</v>
      </c>
      <c r="S18" s="100">
        <v>0</v>
      </c>
      <c r="T18" s="100">
        <v>5</v>
      </c>
      <c r="U18" s="100">
        <v>36243318</v>
      </c>
      <c r="V18" s="100">
        <v>0</v>
      </c>
      <c r="W18" s="100">
        <v>0</v>
      </c>
      <c r="X18" s="100">
        <v>0</v>
      </c>
      <c r="Y18" s="100">
        <v>0</v>
      </c>
      <c r="Z18" s="100">
        <v>0</v>
      </c>
      <c r="AA18" s="100">
        <v>0</v>
      </c>
      <c r="AB18" s="100">
        <v>5</v>
      </c>
      <c r="AC18" s="100">
        <v>10750000</v>
      </c>
    </row>
    <row r="19" spans="1:29" x14ac:dyDescent="0.25">
      <c r="A19" s="98" t="s">
        <v>88</v>
      </c>
      <c r="B19" s="68">
        <v>10</v>
      </c>
      <c r="C19" s="68">
        <v>99096056</v>
      </c>
      <c r="D19" s="99">
        <v>0</v>
      </c>
      <c r="E19" s="99">
        <v>0</v>
      </c>
      <c r="F19" s="100">
        <v>1</v>
      </c>
      <c r="G19" s="100">
        <v>6529494</v>
      </c>
      <c r="H19" s="100">
        <v>1</v>
      </c>
      <c r="I19" s="100">
        <v>3600000</v>
      </c>
      <c r="J19" s="100">
        <v>1</v>
      </c>
      <c r="K19" s="100">
        <v>35601273</v>
      </c>
      <c r="L19" s="100">
        <v>1</v>
      </c>
      <c r="M19" s="100">
        <v>25026800</v>
      </c>
      <c r="N19" s="100">
        <v>1</v>
      </c>
      <c r="O19" s="100">
        <v>6986700</v>
      </c>
      <c r="P19" s="100">
        <v>0</v>
      </c>
      <c r="Q19" s="100">
        <v>0</v>
      </c>
      <c r="R19" s="100">
        <v>0</v>
      </c>
      <c r="S19" s="100">
        <v>0</v>
      </c>
      <c r="T19" s="100">
        <v>2</v>
      </c>
      <c r="U19" s="100">
        <v>7227464</v>
      </c>
      <c r="V19" s="100">
        <v>0</v>
      </c>
      <c r="W19" s="100">
        <v>0</v>
      </c>
      <c r="X19" s="100">
        <v>1</v>
      </c>
      <c r="Y19" s="100">
        <v>13084325</v>
      </c>
      <c r="Z19" s="100">
        <v>0</v>
      </c>
      <c r="AA19" s="100">
        <v>0</v>
      </c>
      <c r="AB19" s="100">
        <v>2</v>
      </c>
      <c r="AC19" s="100">
        <v>1040000</v>
      </c>
    </row>
    <row r="20" spans="1:29" x14ac:dyDescent="0.25">
      <c r="A20" s="98" t="s">
        <v>89</v>
      </c>
      <c r="B20" s="68">
        <v>16</v>
      </c>
      <c r="C20" s="68">
        <v>120828498</v>
      </c>
      <c r="D20" s="99">
        <v>1</v>
      </c>
      <c r="E20" s="99">
        <v>17940000</v>
      </c>
      <c r="F20" s="100">
        <v>1</v>
      </c>
      <c r="G20" s="100">
        <v>14873845</v>
      </c>
      <c r="H20" s="100">
        <v>2</v>
      </c>
      <c r="I20" s="100">
        <v>11861733</v>
      </c>
      <c r="J20" s="100">
        <v>0</v>
      </c>
      <c r="K20" s="100">
        <v>0</v>
      </c>
      <c r="L20" s="100">
        <v>1</v>
      </c>
      <c r="M20" s="100">
        <v>13135498</v>
      </c>
      <c r="N20" s="100">
        <v>2</v>
      </c>
      <c r="O20" s="100">
        <v>12810174</v>
      </c>
      <c r="P20" s="100">
        <v>0</v>
      </c>
      <c r="Q20" s="100">
        <v>0</v>
      </c>
      <c r="R20" s="100">
        <v>0</v>
      </c>
      <c r="S20" s="100">
        <v>0</v>
      </c>
      <c r="T20" s="100">
        <v>5</v>
      </c>
      <c r="U20" s="100">
        <v>25007248</v>
      </c>
      <c r="V20" s="100">
        <v>0</v>
      </c>
      <c r="W20" s="100">
        <v>0</v>
      </c>
      <c r="X20" s="100">
        <v>1</v>
      </c>
      <c r="Y20" s="100">
        <v>20000000</v>
      </c>
      <c r="Z20" s="100">
        <v>0</v>
      </c>
      <c r="AA20" s="100">
        <v>0</v>
      </c>
      <c r="AB20" s="100">
        <v>3</v>
      </c>
      <c r="AC20" s="100">
        <v>5200000</v>
      </c>
    </row>
    <row r="21" spans="1:29" x14ac:dyDescent="0.25">
      <c r="A21" s="98" t="s">
        <v>68</v>
      </c>
      <c r="B21" s="68">
        <v>3</v>
      </c>
      <c r="C21" s="68">
        <v>58220588.799999997</v>
      </c>
      <c r="D21" s="99">
        <v>0</v>
      </c>
      <c r="E21" s="99">
        <v>0</v>
      </c>
      <c r="F21" s="100">
        <v>0</v>
      </c>
      <c r="G21" s="100">
        <v>0</v>
      </c>
      <c r="H21" s="100">
        <v>0</v>
      </c>
      <c r="I21" s="100">
        <v>0</v>
      </c>
      <c r="J21" s="100">
        <v>0</v>
      </c>
      <c r="K21" s="100">
        <v>0</v>
      </c>
      <c r="L21" s="100">
        <v>1</v>
      </c>
      <c r="M21" s="100">
        <v>47574299</v>
      </c>
      <c r="N21" s="100">
        <v>1</v>
      </c>
      <c r="O21" s="100">
        <v>7956289.7999999998</v>
      </c>
      <c r="P21" s="100">
        <v>0</v>
      </c>
      <c r="Q21" s="100">
        <v>0</v>
      </c>
      <c r="R21" s="100">
        <v>0</v>
      </c>
      <c r="S21" s="100">
        <v>0</v>
      </c>
      <c r="T21" s="100">
        <v>0</v>
      </c>
      <c r="U21" s="100">
        <v>0</v>
      </c>
      <c r="V21" s="100">
        <v>0</v>
      </c>
      <c r="W21" s="100">
        <v>0</v>
      </c>
      <c r="X21" s="100">
        <v>0</v>
      </c>
      <c r="Y21" s="100">
        <v>0</v>
      </c>
      <c r="Z21" s="100">
        <v>0</v>
      </c>
      <c r="AA21" s="100">
        <v>0</v>
      </c>
      <c r="AB21" s="100">
        <v>1</v>
      </c>
      <c r="AC21" s="100">
        <v>2690000</v>
      </c>
    </row>
    <row r="22" spans="1:29" x14ac:dyDescent="0.25">
      <c r="A22" s="41" t="s">
        <v>67</v>
      </c>
      <c r="B22" s="68">
        <v>10</v>
      </c>
      <c r="C22" s="68">
        <v>102321577</v>
      </c>
      <c r="D22" s="99">
        <v>0</v>
      </c>
      <c r="E22" s="99">
        <v>0</v>
      </c>
      <c r="F22" s="100">
        <v>0</v>
      </c>
      <c r="G22" s="100">
        <v>0</v>
      </c>
      <c r="H22" s="100">
        <v>1</v>
      </c>
      <c r="I22" s="100">
        <v>14397364</v>
      </c>
      <c r="J22" s="100">
        <v>1</v>
      </c>
      <c r="K22" s="100">
        <v>49980000</v>
      </c>
      <c r="L22" s="100">
        <v>0</v>
      </c>
      <c r="M22" s="100">
        <v>0</v>
      </c>
      <c r="N22" s="100">
        <v>4</v>
      </c>
      <c r="O22" s="100">
        <v>30524213</v>
      </c>
      <c r="P22" s="100">
        <v>0</v>
      </c>
      <c r="Q22" s="100">
        <v>0</v>
      </c>
      <c r="R22" s="100">
        <v>0</v>
      </c>
      <c r="S22" s="100">
        <v>0</v>
      </c>
      <c r="T22" s="100">
        <v>0</v>
      </c>
      <c r="U22" s="100">
        <v>0</v>
      </c>
      <c r="V22" s="100">
        <v>0</v>
      </c>
      <c r="W22" s="100">
        <v>0</v>
      </c>
      <c r="X22" s="100">
        <v>0</v>
      </c>
      <c r="Y22" s="100">
        <v>0</v>
      </c>
      <c r="Z22" s="100">
        <v>0</v>
      </c>
      <c r="AA22" s="100">
        <v>0</v>
      </c>
      <c r="AB22" s="100">
        <v>4</v>
      </c>
      <c r="AC22" s="100">
        <v>7420000</v>
      </c>
    </row>
    <row r="23" spans="1:29" ht="11.25" x14ac:dyDescent="0.25">
      <c r="A23" s="98" t="s">
        <v>177</v>
      </c>
      <c r="B23" s="68">
        <v>0</v>
      </c>
      <c r="C23" s="68">
        <v>0</v>
      </c>
      <c r="D23" s="99">
        <v>0</v>
      </c>
      <c r="E23" s="99">
        <v>0</v>
      </c>
      <c r="F23" s="100">
        <v>0</v>
      </c>
      <c r="G23" s="100">
        <v>0</v>
      </c>
      <c r="H23" s="100">
        <v>0</v>
      </c>
      <c r="I23" s="100">
        <v>0</v>
      </c>
      <c r="J23" s="100">
        <v>0</v>
      </c>
      <c r="K23" s="100">
        <v>0</v>
      </c>
      <c r="L23" s="100">
        <v>0</v>
      </c>
      <c r="M23" s="100">
        <v>0</v>
      </c>
      <c r="N23" s="100">
        <v>0</v>
      </c>
      <c r="O23" s="100">
        <v>0</v>
      </c>
      <c r="P23" s="100">
        <v>0</v>
      </c>
      <c r="Q23" s="100">
        <v>0</v>
      </c>
      <c r="R23" s="100">
        <v>0</v>
      </c>
      <c r="S23" s="100">
        <v>0</v>
      </c>
      <c r="T23" s="100">
        <v>0</v>
      </c>
      <c r="U23" s="100">
        <v>0</v>
      </c>
      <c r="V23" s="100">
        <v>0</v>
      </c>
      <c r="W23" s="100">
        <v>0</v>
      </c>
      <c r="X23" s="100">
        <v>0</v>
      </c>
      <c r="Y23" s="100">
        <v>0</v>
      </c>
      <c r="Z23" s="100">
        <v>0</v>
      </c>
      <c r="AA23" s="100">
        <v>0</v>
      </c>
      <c r="AB23" s="100">
        <v>0</v>
      </c>
      <c r="AC23" s="100">
        <v>0</v>
      </c>
    </row>
    <row r="24" spans="1:29" ht="11.25" customHeight="1" x14ac:dyDescent="0.25">
      <c r="A24" s="86"/>
      <c r="B24" s="195">
        <f>SUM(B7:B22)</f>
        <v>729</v>
      </c>
      <c r="C24" s="195">
        <f>SUM(C7:C22)</f>
        <v>6801896044.8800001</v>
      </c>
      <c r="P24" s="86"/>
      <c r="Q24" s="86"/>
      <c r="R24" s="86"/>
      <c r="S24" s="86"/>
      <c r="T24" s="86"/>
      <c r="U24" s="86"/>
      <c r="V24" s="86"/>
      <c r="W24" s="86"/>
      <c r="X24" s="86"/>
      <c r="Y24" s="86"/>
    </row>
    <row r="25" spans="1:29" x14ac:dyDescent="0.25">
      <c r="A25" s="71" t="s">
        <v>201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101"/>
      <c r="Q25" s="101"/>
      <c r="R25" s="101"/>
      <c r="S25" s="101"/>
      <c r="T25" s="101"/>
      <c r="U25" s="101"/>
      <c r="V25" s="85"/>
      <c r="W25" s="85"/>
      <c r="X25" s="85"/>
      <c r="Y25" s="85"/>
    </row>
    <row r="26" spans="1:29" x14ac:dyDescent="0.25">
      <c r="A26" s="85" t="s">
        <v>130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101"/>
      <c r="Q26" s="101"/>
      <c r="R26" s="101"/>
      <c r="S26" s="101"/>
      <c r="T26" s="101"/>
      <c r="U26" s="101"/>
      <c r="V26" s="85"/>
      <c r="W26" s="85"/>
      <c r="X26" s="85"/>
      <c r="Y26" s="85"/>
    </row>
    <row r="27" spans="1:29" x14ac:dyDescent="0.25">
      <c r="A27" s="42" t="s">
        <v>172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3"/>
      <c r="P27" s="101"/>
      <c r="Q27" s="101"/>
      <c r="R27" s="101"/>
      <c r="S27" s="101"/>
      <c r="T27" s="101"/>
      <c r="U27" s="101"/>
      <c r="V27" s="85"/>
      <c r="W27" s="85"/>
      <c r="X27" s="85"/>
      <c r="Y27" s="85"/>
    </row>
    <row r="28" spans="1:29" x14ac:dyDescent="0.25">
      <c r="A28" s="42" t="s">
        <v>180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101"/>
      <c r="Q28" s="101"/>
      <c r="R28" s="101"/>
      <c r="S28" s="101"/>
      <c r="T28" s="101"/>
      <c r="U28" s="101"/>
      <c r="V28" s="85"/>
      <c r="W28" s="85"/>
      <c r="X28" s="85"/>
      <c r="Y28" s="85"/>
    </row>
    <row r="29" spans="1:29" x14ac:dyDescent="0.25">
      <c r="A29" s="102" t="s">
        <v>131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101"/>
      <c r="Q29" s="101"/>
      <c r="R29" s="101"/>
      <c r="S29" s="101"/>
      <c r="T29" s="101"/>
      <c r="U29" s="101"/>
      <c r="V29" s="85"/>
      <c r="W29" s="85"/>
      <c r="X29" s="85"/>
      <c r="Y29" s="85"/>
    </row>
    <row r="30" spans="1:29" x14ac:dyDescent="0.25">
      <c r="A30" s="86" t="s">
        <v>95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103"/>
      <c r="Q30" s="103"/>
      <c r="R30" s="103"/>
      <c r="S30" s="103"/>
      <c r="T30" s="103"/>
      <c r="U30" s="103"/>
      <c r="V30" s="86"/>
      <c r="W30" s="86"/>
      <c r="X30" s="86"/>
      <c r="Y30" s="86"/>
    </row>
  </sheetData>
  <pageMargins left="0.39370078740157483" right="0.39370078740157483" top="0.78740157480314965" bottom="0.78740157480314965" header="0.78740157480314965" footer="0.78740157480314965"/>
  <pageSetup paperSize="9" scale="90" orientation="landscape" r:id="rId1"/>
  <headerFooter alignWithMargins="0">
    <oddFooter>&amp;L&amp;C&amp;R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9DA93-C533-4873-9DDF-211682F3E0D1}">
  <dimension ref="A2:B23"/>
  <sheetViews>
    <sheetView workbookViewId="0">
      <selection activeCell="I21" sqref="I21"/>
    </sheetView>
  </sheetViews>
  <sheetFormatPr baseColWidth="10" defaultRowHeight="15" x14ac:dyDescent="0.25"/>
  <sheetData>
    <row r="2" spans="1:2" x14ac:dyDescent="0.25">
      <c r="A2" t="s">
        <v>111</v>
      </c>
    </row>
    <row r="3" spans="1:2" x14ac:dyDescent="0.25">
      <c r="A3" s="44" t="s">
        <v>112</v>
      </c>
    </row>
    <row r="4" spans="1:2" x14ac:dyDescent="0.25">
      <c r="A4" s="45"/>
    </row>
    <row r="5" spans="1:2" x14ac:dyDescent="0.25">
      <c r="A5" s="45"/>
    </row>
    <row r="6" spans="1:2" ht="30" x14ac:dyDescent="0.25">
      <c r="A6" s="46" t="s">
        <v>53</v>
      </c>
      <c r="B6" s="47" t="s">
        <v>113</v>
      </c>
    </row>
    <row r="7" spans="1:2" x14ac:dyDescent="0.25">
      <c r="A7" s="48">
        <v>1</v>
      </c>
      <c r="B7" s="49">
        <v>330558</v>
      </c>
    </row>
    <row r="8" spans="1:2" x14ac:dyDescent="0.25">
      <c r="A8" s="48">
        <v>2</v>
      </c>
      <c r="B8" s="49">
        <v>607534</v>
      </c>
    </row>
    <row r="9" spans="1:2" x14ac:dyDescent="0.25">
      <c r="A9" s="48">
        <v>3</v>
      </c>
      <c r="B9" s="49">
        <v>286168</v>
      </c>
    </row>
    <row r="10" spans="1:2" x14ac:dyDescent="0.25">
      <c r="A10" s="48">
        <v>4</v>
      </c>
      <c r="B10" s="49">
        <v>757586</v>
      </c>
    </row>
    <row r="11" spans="1:2" x14ac:dyDescent="0.25">
      <c r="A11" s="48">
        <v>5</v>
      </c>
      <c r="B11" s="49">
        <v>1815902</v>
      </c>
    </row>
    <row r="12" spans="1:2" x14ac:dyDescent="0.25">
      <c r="A12" s="48">
        <v>6</v>
      </c>
      <c r="B12" s="49">
        <v>914555</v>
      </c>
    </row>
    <row r="13" spans="1:2" x14ac:dyDescent="0.25">
      <c r="A13" s="48">
        <v>7</v>
      </c>
      <c r="B13" s="49">
        <v>1044950</v>
      </c>
    </row>
    <row r="14" spans="1:2" x14ac:dyDescent="0.25">
      <c r="A14" s="48">
        <v>8</v>
      </c>
      <c r="B14" s="49">
        <v>1556805</v>
      </c>
    </row>
    <row r="15" spans="1:2" x14ac:dyDescent="0.25">
      <c r="A15" s="48">
        <v>9</v>
      </c>
      <c r="B15" s="49">
        <v>957224</v>
      </c>
    </row>
    <row r="16" spans="1:2" x14ac:dyDescent="0.25">
      <c r="A16" s="48">
        <v>10</v>
      </c>
      <c r="B16" s="49">
        <v>828708</v>
      </c>
    </row>
    <row r="17" spans="1:2" x14ac:dyDescent="0.25">
      <c r="A17" s="48">
        <v>11</v>
      </c>
      <c r="B17" s="49">
        <v>103158</v>
      </c>
    </row>
    <row r="18" spans="1:2" x14ac:dyDescent="0.25">
      <c r="A18" s="48">
        <v>12</v>
      </c>
      <c r="B18" s="49">
        <v>166533</v>
      </c>
    </row>
    <row r="19" spans="1:2" x14ac:dyDescent="0.25">
      <c r="A19" s="48">
        <v>13</v>
      </c>
      <c r="B19" s="49">
        <v>7112808</v>
      </c>
    </row>
    <row r="20" spans="1:2" x14ac:dyDescent="0.25">
      <c r="A20" s="48">
        <v>14</v>
      </c>
      <c r="B20" s="49">
        <v>384837</v>
      </c>
    </row>
    <row r="21" spans="1:2" x14ac:dyDescent="0.25">
      <c r="A21" s="50">
        <v>15</v>
      </c>
      <c r="B21" s="49">
        <v>226068</v>
      </c>
    </row>
    <row r="22" spans="1:2" x14ac:dyDescent="0.25">
      <c r="A22" s="50">
        <v>16</v>
      </c>
      <c r="B22" s="49">
        <v>480609</v>
      </c>
    </row>
    <row r="23" spans="1:2" x14ac:dyDescent="0.25">
      <c r="A23" s="51" t="s">
        <v>114</v>
      </c>
      <c r="B23" s="52">
        <v>17574003</v>
      </c>
    </row>
  </sheetData>
  <hyperlinks>
    <hyperlink ref="A3" r:id="rId1" xr:uid="{90477321-F38B-4650-9BC9-72524A7328A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06941-AB9A-4C5C-BF9D-D734C2B361D1}">
  <dimension ref="A1:G22"/>
  <sheetViews>
    <sheetView workbookViewId="0">
      <selection activeCell="H10" sqref="H10"/>
    </sheetView>
  </sheetViews>
  <sheetFormatPr baseColWidth="10" defaultRowHeight="15" x14ac:dyDescent="0.25"/>
  <cols>
    <col min="1" max="1" width="5.85546875" style="105" customWidth="1"/>
    <col min="2" max="2" width="26.85546875" style="105" bestFit="1" customWidth="1"/>
    <col min="3" max="3" width="13.85546875" style="105" bestFit="1" customWidth="1"/>
    <col min="4" max="6" width="11.42578125" style="105"/>
    <col min="7" max="7" width="12.85546875" style="105" customWidth="1"/>
    <col min="8" max="16384" width="11.42578125" style="105"/>
  </cols>
  <sheetData>
    <row r="1" spans="1:7" x14ac:dyDescent="0.25">
      <c r="B1" s="117" t="s">
        <v>0</v>
      </c>
      <c r="C1" s="117" t="s">
        <v>51</v>
      </c>
      <c r="G1" s="199" t="s">
        <v>154</v>
      </c>
    </row>
    <row r="2" spans="1:7" x14ac:dyDescent="0.25">
      <c r="B2" s="119" t="s">
        <v>3</v>
      </c>
      <c r="C2" s="124">
        <f>'ADAIN 2022'!E15</f>
        <v>1439617.6</v>
      </c>
      <c r="G2" s="200"/>
    </row>
    <row r="3" spans="1:7" x14ac:dyDescent="0.25">
      <c r="C3" s="182">
        <v>1</v>
      </c>
      <c r="D3" s="182">
        <v>2</v>
      </c>
      <c r="E3" s="182"/>
      <c r="F3" s="128"/>
    </row>
    <row r="4" spans="1:7" x14ac:dyDescent="0.25">
      <c r="A4" s="117" t="s">
        <v>33</v>
      </c>
      <c r="B4" s="117" t="s">
        <v>10</v>
      </c>
      <c r="C4" s="117" t="s">
        <v>11</v>
      </c>
      <c r="D4" s="117" t="s">
        <v>2</v>
      </c>
      <c r="E4" s="117" t="s">
        <v>1</v>
      </c>
    </row>
    <row r="5" spans="1:7" x14ac:dyDescent="0.25">
      <c r="A5" s="119">
        <v>1</v>
      </c>
      <c r="B5" s="120" t="s">
        <v>16</v>
      </c>
      <c r="C5" s="120" t="s">
        <v>34</v>
      </c>
      <c r="D5" s="124">
        <f>$C$2/COUNTA($C$5:$C$21)</f>
        <v>84683.388235294129</v>
      </c>
      <c r="E5" s="123">
        <f>D5/$D$22</f>
        <v>5.8823529411764719E-2</v>
      </c>
    </row>
    <row r="6" spans="1:7" x14ac:dyDescent="0.25">
      <c r="A6" s="119">
        <v>2</v>
      </c>
      <c r="B6" s="125" t="s">
        <v>17</v>
      </c>
      <c r="C6" s="120" t="s">
        <v>35</v>
      </c>
      <c r="D6" s="124">
        <f t="shared" ref="D6:D21" si="0">$C$2/COUNTA($C$5:$C$21)</f>
        <v>84683.388235294129</v>
      </c>
      <c r="E6" s="123">
        <f t="shared" ref="E6:E21" si="1">D6/$D$22</f>
        <v>5.8823529411764719E-2</v>
      </c>
    </row>
    <row r="7" spans="1:7" x14ac:dyDescent="0.25">
      <c r="A7" s="119">
        <v>3</v>
      </c>
      <c r="B7" s="125" t="s">
        <v>18</v>
      </c>
      <c r="C7" s="120" t="s">
        <v>36</v>
      </c>
      <c r="D7" s="124">
        <f t="shared" si="0"/>
        <v>84683.388235294129</v>
      </c>
      <c r="E7" s="123">
        <f t="shared" si="1"/>
        <v>5.8823529411764719E-2</v>
      </c>
    </row>
    <row r="8" spans="1:7" x14ac:dyDescent="0.25">
      <c r="A8" s="119">
        <v>4</v>
      </c>
      <c r="B8" s="125" t="s">
        <v>19</v>
      </c>
      <c r="C8" s="120" t="s">
        <v>37</v>
      </c>
      <c r="D8" s="124">
        <f t="shared" si="0"/>
        <v>84683.388235294129</v>
      </c>
      <c r="E8" s="123">
        <f t="shared" si="1"/>
        <v>5.8823529411764719E-2</v>
      </c>
    </row>
    <row r="9" spans="1:7" x14ac:dyDescent="0.25">
      <c r="A9" s="119">
        <v>5</v>
      </c>
      <c r="B9" s="125" t="s">
        <v>20</v>
      </c>
      <c r="C9" s="120" t="s">
        <v>38</v>
      </c>
      <c r="D9" s="124">
        <f t="shared" si="0"/>
        <v>84683.388235294129</v>
      </c>
      <c r="E9" s="123">
        <f t="shared" si="1"/>
        <v>5.8823529411764719E-2</v>
      </c>
    </row>
    <row r="10" spans="1:7" x14ac:dyDescent="0.25">
      <c r="A10" s="119">
        <v>6</v>
      </c>
      <c r="B10" s="125" t="s">
        <v>21</v>
      </c>
      <c r="C10" s="120" t="s">
        <v>39</v>
      </c>
      <c r="D10" s="124">
        <f t="shared" si="0"/>
        <v>84683.388235294129</v>
      </c>
      <c r="E10" s="123">
        <f t="shared" si="1"/>
        <v>5.8823529411764719E-2</v>
      </c>
    </row>
    <row r="11" spans="1:7" x14ac:dyDescent="0.25">
      <c r="A11" s="119">
        <v>7</v>
      </c>
      <c r="B11" s="125" t="s">
        <v>22</v>
      </c>
      <c r="C11" s="120" t="s">
        <v>40</v>
      </c>
      <c r="D11" s="124">
        <f t="shared" si="0"/>
        <v>84683.388235294129</v>
      </c>
      <c r="E11" s="123">
        <f t="shared" si="1"/>
        <v>5.8823529411764719E-2</v>
      </c>
    </row>
    <row r="12" spans="1:7" x14ac:dyDescent="0.25">
      <c r="A12" s="119">
        <v>8</v>
      </c>
      <c r="B12" s="125" t="s">
        <v>23</v>
      </c>
      <c r="C12" s="120" t="s">
        <v>41</v>
      </c>
      <c r="D12" s="124">
        <f t="shared" si="0"/>
        <v>84683.388235294129</v>
      </c>
      <c r="E12" s="123">
        <f t="shared" si="1"/>
        <v>5.8823529411764719E-2</v>
      </c>
    </row>
    <row r="13" spans="1:7" x14ac:dyDescent="0.25">
      <c r="A13" s="119">
        <v>9</v>
      </c>
      <c r="B13" s="125" t="s">
        <v>24</v>
      </c>
      <c r="C13" s="120" t="s">
        <v>42</v>
      </c>
      <c r="D13" s="124">
        <f t="shared" si="0"/>
        <v>84683.388235294129</v>
      </c>
      <c r="E13" s="123">
        <f t="shared" si="1"/>
        <v>5.8823529411764719E-2</v>
      </c>
    </row>
    <row r="14" spans="1:7" x14ac:dyDescent="0.25">
      <c r="A14" s="119">
        <v>10</v>
      </c>
      <c r="B14" s="125" t="s">
        <v>25</v>
      </c>
      <c r="C14" s="120" t="s">
        <v>43</v>
      </c>
      <c r="D14" s="124">
        <f t="shared" si="0"/>
        <v>84683.388235294129</v>
      </c>
      <c r="E14" s="123">
        <f t="shared" si="1"/>
        <v>5.8823529411764719E-2</v>
      </c>
    </row>
    <row r="15" spans="1:7" x14ac:dyDescent="0.25">
      <c r="A15" s="119">
        <v>11</v>
      </c>
      <c r="B15" s="125" t="s">
        <v>26</v>
      </c>
      <c r="C15" s="120" t="s">
        <v>44</v>
      </c>
      <c r="D15" s="124">
        <f t="shared" si="0"/>
        <v>84683.388235294129</v>
      </c>
      <c r="E15" s="123">
        <f t="shared" si="1"/>
        <v>5.8823529411764719E-2</v>
      </c>
    </row>
    <row r="16" spans="1:7" x14ac:dyDescent="0.25">
      <c r="A16" s="119">
        <v>12</v>
      </c>
      <c r="B16" s="125" t="s">
        <v>27</v>
      </c>
      <c r="C16" s="120" t="s">
        <v>45</v>
      </c>
      <c r="D16" s="124">
        <f t="shared" si="0"/>
        <v>84683.388235294129</v>
      </c>
      <c r="E16" s="123">
        <f t="shared" si="1"/>
        <v>5.8823529411764719E-2</v>
      </c>
    </row>
    <row r="17" spans="1:5" x14ac:dyDescent="0.25">
      <c r="A17" s="119">
        <v>13</v>
      </c>
      <c r="B17" s="125" t="s">
        <v>28</v>
      </c>
      <c r="C17" s="120" t="s">
        <v>46</v>
      </c>
      <c r="D17" s="124">
        <f t="shared" si="0"/>
        <v>84683.388235294129</v>
      </c>
      <c r="E17" s="123">
        <f t="shared" si="1"/>
        <v>5.8823529411764719E-2</v>
      </c>
    </row>
    <row r="18" spans="1:5" x14ac:dyDescent="0.25">
      <c r="A18" s="119">
        <v>14</v>
      </c>
      <c r="B18" s="125" t="s">
        <v>29</v>
      </c>
      <c r="C18" s="120" t="s">
        <v>47</v>
      </c>
      <c r="D18" s="124">
        <f t="shared" si="0"/>
        <v>84683.388235294129</v>
      </c>
      <c r="E18" s="123">
        <f t="shared" si="1"/>
        <v>5.8823529411764719E-2</v>
      </c>
    </row>
    <row r="19" spans="1:5" x14ac:dyDescent="0.25">
      <c r="A19" s="119">
        <v>15</v>
      </c>
      <c r="B19" s="125" t="s">
        <v>30</v>
      </c>
      <c r="C19" s="120" t="s">
        <v>48</v>
      </c>
      <c r="D19" s="124">
        <f t="shared" si="0"/>
        <v>84683.388235294129</v>
      </c>
      <c r="E19" s="123">
        <f t="shared" si="1"/>
        <v>5.8823529411764719E-2</v>
      </c>
    </row>
    <row r="20" spans="1:5" x14ac:dyDescent="0.25">
      <c r="A20" s="119">
        <v>16</v>
      </c>
      <c r="B20" s="125" t="s">
        <v>31</v>
      </c>
      <c r="C20" s="120" t="s">
        <v>49</v>
      </c>
      <c r="D20" s="124">
        <f t="shared" si="0"/>
        <v>84683.388235294129</v>
      </c>
      <c r="E20" s="123">
        <f t="shared" si="1"/>
        <v>5.8823529411764719E-2</v>
      </c>
    </row>
    <row r="21" spans="1:5" x14ac:dyDescent="0.25">
      <c r="A21" s="119">
        <v>17</v>
      </c>
      <c r="B21" s="125" t="s">
        <v>32</v>
      </c>
      <c r="C21" s="120" t="s">
        <v>50</v>
      </c>
      <c r="D21" s="124">
        <f t="shared" si="0"/>
        <v>84683.388235294129</v>
      </c>
      <c r="E21" s="123">
        <f t="shared" si="1"/>
        <v>5.8823529411764719E-2</v>
      </c>
    </row>
    <row r="22" spans="1:5" x14ac:dyDescent="0.25">
      <c r="D22" s="184">
        <f>SUM(D5:D21)</f>
        <v>1439617.5999999999</v>
      </c>
      <c r="E22" s="183">
        <f>SUM(E5:E21)</f>
        <v>1.0000000000000002</v>
      </c>
    </row>
  </sheetData>
  <mergeCells count="1">
    <mergeCell ref="G1:G2"/>
  </mergeCells>
  <hyperlinks>
    <hyperlink ref="G1:G2" location="'ADAIN 2022'!E1" display="'ADAIN 2022'!E1" xr:uid="{4A6BE27F-4C73-4C6D-8050-ACAB226C49E5}"/>
  </hyperlink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CF2C5-E0B9-4671-9C7F-EF49A4356847}">
  <dimension ref="A1:H23"/>
  <sheetViews>
    <sheetView workbookViewId="0">
      <selection activeCell="G4" sqref="G4"/>
    </sheetView>
  </sheetViews>
  <sheetFormatPr baseColWidth="10" defaultRowHeight="15" x14ac:dyDescent="0.25"/>
  <cols>
    <col min="1" max="1" width="4.28515625" customWidth="1"/>
    <col min="2" max="2" width="26.85546875" bestFit="1" customWidth="1"/>
    <col min="3" max="3" width="13.85546875" bestFit="1" customWidth="1"/>
  </cols>
  <sheetData>
    <row r="1" spans="1:8" ht="15" customHeight="1" x14ac:dyDescent="0.25">
      <c r="B1" s="4" t="s">
        <v>0</v>
      </c>
      <c r="C1" s="4" t="s">
        <v>51</v>
      </c>
      <c r="H1" s="199" t="s">
        <v>154</v>
      </c>
    </row>
    <row r="2" spans="1:8" x14ac:dyDescent="0.25">
      <c r="B2" s="2" t="s">
        <v>52</v>
      </c>
      <c r="C2" s="3">
        <f>'ADAIN 2022'!E16</f>
        <v>539856.6</v>
      </c>
      <c r="H2" s="200"/>
    </row>
    <row r="3" spans="1:8" x14ac:dyDescent="0.25">
      <c r="C3" s="53">
        <v>1</v>
      </c>
      <c r="D3" s="53">
        <v>2</v>
      </c>
      <c r="E3" s="53">
        <v>3</v>
      </c>
      <c r="F3" s="53">
        <v>4</v>
      </c>
    </row>
    <row r="4" spans="1:8" s="105" customFormat="1" ht="38.25" x14ac:dyDescent="0.25">
      <c r="A4" s="117" t="s">
        <v>33</v>
      </c>
      <c r="B4" s="117" t="s">
        <v>10</v>
      </c>
      <c r="C4" s="117" t="s">
        <v>11</v>
      </c>
      <c r="D4" s="118" t="s">
        <v>153</v>
      </c>
      <c r="E4" s="117" t="s">
        <v>1</v>
      </c>
      <c r="F4" s="117" t="s">
        <v>2</v>
      </c>
    </row>
    <row r="5" spans="1:8" s="105" customFormat="1" x14ac:dyDescent="0.25">
      <c r="A5" s="119">
        <v>1</v>
      </c>
      <c r="B5" s="120" t="s">
        <v>16</v>
      </c>
      <c r="C5" s="121" t="s">
        <v>34</v>
      </c>
      <c r="D5" s="122">
        <v>11408</v>
      </c>
      <c r="E5" s="123">
        <f>D5/$D$22</f>
        <v>7.2502637499523348E-2</v>
      </c>
      <c r="F5" s="124">
        <f>$C$2*E5</f>
        <v>39141.027371525175</v>
      </c>
    </row>
    <row r="6" spans="1:8" s="105" customFormat="1" x14ac:dyDescent="0.25">
      <c r="A6" s="119">
        <v>2</v>
      </c>
      <c r="B6" s="125" t="s">
        <v>17</v>
      </c>
      <c r="C6" s="121" t="s">
        <v>35</v>
      </c>
      <c r="D6" s="122">
        <v>10921</v>
      </c>
      <c r="E6" s="123">
        <f t="shared" ref="E6:E21" si="0">D6/$D$22</f>
        <v>6.9407547697431141E-2</v>
      </c>
      <c r="F6" s="124">
        <f t="shared" ref="F6:F21" si="1">$C$2*E6</f>
        <v>37470.122714273006</v>
      </c>
    </row>
    <row r="7" spans="1:8" s="105" customFormat="1" x14ac:dyDescent="0.25">
      <c r="A7" s="119">
        <v>3</v>
      </c>
      <c r="B7" s="125" t="s">
        <v>18</v>
      </c>
      <c r="C7" s="121" t="s">
        <v>36</v>
      </c>
      <c r="D7" s="122">
        <v>11546</v>
      </c>
      <c r="E7" s="123">
        <f t="shared" si="0"/>
        <v>7.3379685533791775E-2</v>
      </c>
      <c r="F7" s="124">
        <f t="shared" si="1"/>
        <v>39614.507541342013</v>
      </c>
    </row>
    <row r="8" spans="1:8" s="105" customFormat="1" x14ac:dyDescent="0.25">
      <c r="A8" s="119">
        <v>4</v>
      </c>
      <c r="B8" s="125" t="s">
        <v>19</v>
      </c>
      <c r="C8" s="121" t="s">
        <v>37</v>
      </c>
      <c r="D8" s="122">
        <v>12154</v>
      </c>
      <c r="E8" s="123">
        <f t="shared" si="0"/>
        <v>7.7243781221003394E-2</v>
      </c>
      <c r="F8" s="124">
        <f t="shared" si="1"/>
        <v>41700.565101114742</v>
      </c>
    </row>
    <row r="9" spans="1:8" s="105" customFormat="1" x14ac:dyDescent="0.25">
      <c r="A9" s="119">
        <v>5</v>
      </c>
      <c r="B9" s="125" t="s">
        <v>20</v>
      </c>
      <c r="C9" s="121" t="s">
        <v>38</v>
      </c>
      <c r="D9" s="122">
        <v>23055</v>
      </c>
      <c r="E9" s="123">
        <f t="shared" si="0"/>
        <v>0.146524220507671</v>
      </c>
      <c r="F9" s="124">
        <f t="shared" si="1"/>
        <v>79102.067500921534</v>
      </c>
    </row>
    <row r="10" spans="1:8" s="105" customFormat="1" x14ac:dyDescent="0.25">
      <c r="A10" s="119">
        <v>6</v>
      </c>
      <c r="B10" s="125" t="s">
        <v>21</v>
      </c>
      <c r="C10" s="121" t="s">
        <v>39</v>
      </c>
      <c r="D10" s="122">
        <v>7868</v>
      </c>
      <c r="E10" s="123">
        <f t="shared" si="0"/>
        <v>5.0004448794376724E-2</v>
      </c>
      <c r="F10" s="124">
        <f t="shared" si="1"/>
        <v>26995.231711006316</v>
      </c>
    </row>
    <row r="11" spans="1:8" s="105" customFormat="1" x14ac:dyDescent="0.25">
      <c r="A11" s="119">
        <v>7</v>
      </c>
      <c r="B11" s="125" t="s">
        <v>22</v>
      </c>
      <c r="C11" s="121" t="s">
        <v>40</v>
      </c>
      <c r="D11" s="122">
        <v>7973</v>
      </c>
      <c r="E11" s="123">
        <f t="shared" si="0"/>
        <v>5.0671767950885307E-2</v>
      </c>
      <c r="F11" s="124">
        <f t="shared" si="1"/>
        <v>27355.488361953907</v>
      </c>
    </row>
    <row r="12" spans="1:8" s="105" customFormat="1" x14ac:dyDescent="0.25">
      <c r="A12" s="119">
        <v>8</v>
      </c>
      <c r="B12" s="125" t="s">
        <v>23</v>
      </c>
      <c r="C12" s="121" t="s">
        <v>41</v>
      </c>
      <c r="D12" s="122">
        <v>15624</v>
      </c>
      <c r="E12" s="123">
        <f t="shared" si="0"/>
        <v>9.9297090488477624E-2</v>
      </c>
      <c r="F12" s="124">
        <f t="shared" si="1"/>
        <v>53606.189661001867</v>
      </c>
    </row>
    <row r="13" spans="1:8" s="105" customFormat="1" x14ac:dyDescent="0.25">
      <c r="A13" s="119">
        <v>9</v>
      </c>
      <c r="B13" s="125" t="s">
        <v>24</v>
      </c>
      <c r="C13" s="121" t="s">
        <v>42</v>
      </c>
      <c r="D13" s="122">
        <v>4104</v>
      </c>
      <c r="E13" s="123">
        <f t="shared" si="0"/>
        <v>2.6082645888678455E-2</v>
      </c>
      <c r="F13" s="124">
        <f t="shared" si="1"/>
        <v>14080.888528465928</v>
      </c>
    </row>
    <row r="14" spans="1:8" s="105" customFormat="1" x14ac:dyDescent="0.25">
      <c r="A14" s="119">
        <v>10</v>
      </c>
      <c r="B14" s="125" t="s">
        <v>25</v>
      </c>
      <c r="C14" s="121" t="s">
        <v>43</v>
      </c>
      <c r="D14" s="122">
        <v>9385</v>
      </c>
      <c r="E14" s="123">
        <f t="shared" si="0"/>
        <v>5.9645621750791251E-2</v>
      </c>
      <c r="F14" s="124">
        <f t="shared" si="1"/>
        <v>32200.08256326821</v>
      </c>
    </row>
    <row r="15" spans="1:8" s="105" customFormat="1" x14ac:dyDescent="0.25">
      <c r="A15" s="119">
        <v>11</v>
      </c>
      <c r="B15" s="125" t="s">
        <v>26</v>
      </c>
      <c r="C15" s="121" t="s">
        <v>44</v>
      </c>
      <c r="D15" s="122">
        <v>7739</v>
      </c>
      <c r="E15" s="123">
        <f t="shared" si="0"/>
        <v>4.9184599544951892E-2</v>
      </c>
      <c r="F15" s="124">
        <f t="shared" si="1"/>
        <v>26552.630682699273</v>
      </c>
    </row>
    <row r="16" spans="1:8" s="105" customFormat="1" x14ac:dyDescent="0.25">
      <c r="A16" s="119">
        <v>12</v>
      </c>
      <c r="B16" s="125" t="s">
        <v>27</v>
      </c>
      <c r="C16" s="121" t="s">
        <v>45</v>
      </c>
      <c r="D16" s="122">
        <v>10209</v>
      </c>
      <c r="E16" s="123">
        <f t="shared" si="0"/>
        <v>6.4882488274249112E-2</v>
      </c>
      <c r="F16" s="124">
        <f t="shared" si="1"/>
        <v>35027.239519275994</v>
      </c>
    </row>
    <row r="17" spans="1:6" s="105" customFormat="1" x14ac:dyDescent="0.25">
      <c r="A17" s="119">
        <v>13</v>
      </c>
      <c r="B17" s="125" t="s">
        <v>28</v>
      </c>
      <c r="C17" s="121" t="s">
        <v>46</v>
      </c>
      <c r="D17" s="122">
        <v>7221</v>
      </c>
      <c r="E17" s="123">
        <f t="shared" si="0"/>
        <v>4.5892491706176194E-2</v>
      </c>
      <c r="F17" s="124">
        <f t="shared" si="1"/>
        <v>24775.364538024478</v>
      </c>
    </row>
    <row r="18" spans="1:6" s="105" customFormat="1" x14ac:dyDescent="0.25">
      <c r="A18" s="119">
        <v>14</v>
      </c>
      <c r="B18" s="125" t="s">
        <v>29</v>
      </c>
      <c r="C18" s="121" t="s">
        <v>47</v>
      </c>
      <c r="D18" s="122">
        <v>4074</v>
      </c>
      <c r="E18" s="123">
        <f t="shared" si="0"/>
        <v>2.5891983272533142E-2</v>
      </c>
      <c r="F18" s="124">
        <f t="shared" si="1"/>
        <v>13977.958056766614</v>
      </c>
    </row>
    <row r="19" spans="1:6" s="105" customFormat="1" x14ac:dyDescent="0.25">
      <c r="A19" s="119">
        <v>15</v>
      </c>
      <c r="B19" s="125" t="s">
        <v>30</v>
      </c>
      <c r="C19" s="121" t="s">
        <v>48</v>
      </c>
      <c r="D19" s="122">
        <v>9136</v>
      </c>
      <c r="E19" s="123">
        <f t="shared" si="0"/>
        <v>5.8063122036785174E-2</v>
      </c>
      <c r="F19" s="124">
        <f t="shared" si="1"/>
        <v>31345.759648163919</v>
      </c>
    </row>
    <row r="20" spans="1:6" s="105" customFormat="1" x14ac:dyDescent="0.25">
      <c r="A20" s="119">
        <v>16</v>
      </c>
      <c r="B20" s="125" t="s">
        <v>31</v>
      </c>
      <c r="C20" s="121" t="s">
        <v>49</v>
      </c>
      <c r="D20" s="122">
        <v>4358</v>
      </c>
      <c r="E20" s="123">
        <f t="shared" si="0"/>
        <v>2.7696922705375413E-2</v>
      </c>
      <c r="F20" s="124">
        <f t="shared" si="1"/>
        <v>14952.366522186772</v>
      </c>
    </row>
    <row r="21" spans="1:6" s="105" customFormat="1" x14ac:dyDescent="0.25">
      <c r="A21" s="119">
        <v>17</v>
      </c>
      <c r="B21" s="125" t="s">
        <v>32</v>
      </c>
      <c r="C21" s="121" t="s">
        <v>50</v>
      </c>
      <c r="D21" s="122">
        <v>571</v>
      </c>
      <c r="E21" s="123">
        <f t="shared" si="0"/>
        <v>3.6289451272990734E-3</v>
      </c>
      <c r="F21" s="124">
        <f t="shared" si="1"/>
        <v>1959.109978010245</v>
      </c>
    </row>
    <row r="22" spans="1:6" s="105" customFormat="1" x14ac:dyDescent="0.25">
      <c r="D22" s="159">
        <f>SUM(D5:D21)</f>
        <v>157346</v>
      </c>
      <c r="E22" s="183">
        <f>SUM(E5:E21)</f>
        <v>1</v>
      </c>
      <c r="F22" s="184">
        <f>SUM(F5:F21)</f>
        <v>539856.6</v>
      </c>
    </row>
    <row r="23" spans="1:6" s="105" customFormat="1" x14ac:dyDescent="0.25"/>
  </sheetData>
  <mergeCells count="1">
    <mergeCell ref="H1:H2"/>
  </mergeCells>
  <hyperlinks>
    <hyperlink ref="H1:H2" location="'ADAIN 2022'!E1" display="'ADAIN 2022'!E1" xr:uid="{09721F22-8CE1-401E-9E7E-57E7A1623356}"/>
  </hyperlink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24F43-4C03-41DC-87A1-DBA045646EBA}">
  <dimension ref="A1:H28"/>
  <sheetViews>
    <sheetView workbookViewId="0">
      <selection activeCell="G4" sqref="G4"/>
    </sheetView>
  </sheetViews>
  <sheetFormatPr baseColWidth="10" defaultRowHeight="15" x14ac:dyDescent="0.25"/>
  <cols>
    <col min="1" max="1" width="5.28515625" customWidth="1"/>
    <col min="2" max="2" width="26.85546875" bestFit="1" customWidth="1"/>
    <col min="3" max="3" width="13.85546875" bestFit="1" customWidth="1"/>
  </cols>
  <sheetData>
    <row r="1" spans="1:8" ht="15" customHeight="1" x14ac:dyDescent="0.25">
      <c r="B1" s="4" t="s">
        <v>0</v>
      </c>
      <c r="C1" s="4" t="s">
        <v>51</v>
      </c>
      <c r="H1" s="199" t="s">
        <v>154</v>
      </c>
    </row>
    <row r="2" spans="1:8" x14ac:dyDescent="0.25">
      <c r="B2" s="1" t="s">
        <v>5</v>
      </c>
      <c r="C2" s="3">
        <f>'ADAIN 2022'!E17</f>
        <v>359904.4</v>
      </c>
      <c r="H2" s="200"/>
    </row>
    <row r="3" spans="1:8" x14ac:dyDescent="0.25">
      <c r="C3" s="53">
        <v>1</v>
      </c>
      <c r="D3" s="53">
        <v>2</v>
      </c>
      <c r="E3" s="53">
        <v>3</v>
      </c>
      <c r="F3" s="53">
        <v>4</v>
      </c>
    </row>
    <row r="4" spans="1:8" s="105" customFormat="1" ht="51" x14ac:dyDescent="0.25">
      <c r="A4" s="117" t="s">
        <v>33</v>
      </c>
      <c r="B4" s="117" t="s">
        <v>10</v>
      </c>
      <c r="C4" s="117" t="s">
        <v>11</v>
      </c>
      <c r="D4" s="118" t="s">
        <v>155</v>
      </c>
      <c r="E4" s="117" t="s">
        <v>1</v>
      </c>
      <c r="F4" s="117" t="s">
        <v>2</v>
      </c>
    </row>
    <row r="5" spans="1:8" s="105" customFormat="1" x14ac:dyDescent="0.25">
      <c r="A5" s="119">
        <v>1</v>
      </c>
      <c r="B5" s="120" t="s">
        <v>16</v>
      </c>
      <c r="C5" s="121" t="s">
        <v>34</v>
      </c>
      <c r="D5" s="122">
        <v>1056</v>
      </c>
      <c r="E5" s="123">
        <f>D5/$D$22</f>
        <v>0.18023553507424475</v>
      </c>
      <c r="F5" s="124">
        <f>$C$2*E5</f>
        <v>64867.562109575018</v>
      </c>
    </row>
    <row r="6" spans="1:8" s="105" customFormat="1" x14ac:dyDescent="0.25">
      <c r="A6" s="119">
        <v>2</v>
      </c>
      <c r="B6" s="125" t="s">
        <v>17</v>
      </c>
      <c r="C6" s="121" t="s">
        <v>35</v>
      </c>
      <c r="D6" s="122">
        <v>611</v>
      </c>
      <c r="E6" s="123">
        <f t="shared" ref="E6:E21" si="0">D6/$D$22</f>
        <v>0.10428400750981397</v>
      </c>
      <c r="F6" s="124">
        <f t="shared" ref="F6:F21" si="1">$C$2*E6</f>
        <v>37532.273152415095</v>
      </c>
    </row>
    <row r="7" spans="1:8" s="105" customFormat="1" x14ac:dyDescent="0.25">
      <c r="A7" s="119">
        <v>3</v>
      </c>
      <c r="B7" s="125" t="s">
        <v>18</v>
      </c>
      <c r="C7" s="121" t="s">
        <v>36</v>
      </c>
      <c r="D7" s="122">
        <v>611</v>
      </c>
      <c r="E7" s="123">
        <f t="shared" si="0"/>
        <v>0.10428400750981397</v>
      </c>
      <c r="F7" s="124">
        <f t="shared" si="1"/>
        <v>37532.273152415095</v>
      </c>
    </row>
    <row r="8" spans="1:8" s="105" customFormat="1" x14ac:dyDescent="0.25">
      <c r="A8" s="119">
        <v>4</v>
      </c>
      <c r="B8" s="125" t="s">
        <v>19</v>
      </c>
      <c r="C8" s="121" t="s">
        <v>37</v>
      </c>
      <c r="D8" s="122">
        <v>347</v>
      </c>
      <c r="E8" s="123">
        <f t="shared" si="0"/>
        <v>5.9225123741252772E-2</v>
      </c>
      <c r="F8" s="124">
        <f t="shared" si="1"/>
        <v>21315.382625021335</v>
      </c>
    </row>
    <row r="9" spans="1:8" s="105" customFormat="1" x14ac:dyDescent="0.25">
      <c r="A9" s="119">
        <v>5</v>
      </c>
      <c r="B9" s="125" t="s">
        <v>20</v>
      </c>
      <c r="C9" s="121" t="s">
        <v>38</v>
      </c>
      <c r="D9" s="122">
        <v>1341</v>
      </c>
      <c r="E9" s="123">
        <f t="shared" si="0"/>
        <v>0.22887864823348694</v>
      </c>
      <c r="F9" s="124">
        <f t="shared" si="1"/>
        <v>82374.43256528418</v>
      </c>
    </row>
    <row r="10" spans="1:8" s="105" customFormat="1" x14ac:dyDescent="0.25">
      <c r="A10" s="119">
        <v>6</v>
      </c>
      <c r="B10" s="125" t="s">
        <v>21</v>
      </c>
      <c r="C10" s="121" t="s">
        <v>39</v>
      </c>
      <c r="D10" s="122">
        <v>123</v>
      </c>
      <c r="E10" s="123">
        <f t="shared" si="0"/>
        <v>2.0993343573988736E-2</v>
      </c>
      <c r="F10" s="124">
        <f t="shared" si="1"/>
        <v>7555.5967229902726</v>
      </c>
    </row>
    <row r="11" spans="1:8" s="105" customFormat="1" x14ac:dyDescent="0.25">
      <c r="A11" s="119">
        <v>7</v>
      </c>
      <c r="B11" s="125" t="s">
        <v>22</v>
      </c>
      <c r="C11" s="121" t="s">
        <v>40</v>
      </c>
      <c r="D11" s="122">
        <v>197</v>
      </c>
      <c r="E11" s="123">
        <f t="shared" si="0"/>
        <v>3.3623485236388459E-2</v>
      </c>
      <c r="F11" s="124">
        <f t="shared" si="1"/>
        <v>12101.240279911248</v>
      </c>
    </row>
    <row r="12" spans="1:8" s="105" customFormat="1" x14ac:dyDescent="0.25">
      <c r="A12" s="119">
        <v>8</v>
      </c>
      <c r="B12" s="125" t="s">
        <v>23</v>
      </c>
      <c r="C12" s="121" t="s">
        <v>41</v>
      </c>
      <c r="D12" s="122">
        <v>784</v>
      </c>
      <c r="E12" s="123">
        <f t="shared" si="0"/>
        <v>0.13381123058542413</v>
      </c>
      <c r="F12" s="124">
        <f t="shared" si="1"/>
        <v>48159.250657108721</v>
      </c>
    </row>
    <row r="13" spans="1:8" s="105" customFormat="1" x14ac:dyDescent="0.25">
      <c r="A13" s="119">
        <v>9</v>
      </c>
      <c r="B13" s="125" t="s">
        <v>24</v>
      </c>
      <c r="C13" s="121" t="s">
        <v>42</v>
      </c>
      <c r="D13" s="122">
        <v>0</v>
      </c>
      <c r="E13" s="123">
        <f t="shared" si="0"/>
        <v>0</v>
      </c>
      <c r="F13" s="124">
        <f t="shared" si="1"/>
        <v>0</v>
      </c>
    </row>
    <row r="14" spans="1:8" s="105" customFormat="1" x14ac:dyDescent="0.25">
      <c r="A14" s="119">
        <v>10</v>
      </c>
      <c r="B14" s="125" t="s">
        <v>25</v>
      </c>
      <c r="C14" s="121" t="s">
        <v>43</v>
      </c>
      <c r="D14" s="122">
        <v>82</v>
      </c>
      <c r="E14" s="123">
        <f t="shared" si="0"/>
        <v>1.3995562382659157E-2</v>
      </c>
      <c r="F14" s="124">
        <f t="shared" si="1"/>
        <v>5037.0644819935151</v>
      </c>
    </row>
    <row r="15" spans="1:8" s="105" customFormat="1" x14ac:dyDescent="0.25">
      <c r="A15" s="119">
        <v>11</v>
      </c>
      <c r="B15" s="125" t="s">
        <v>26</v>
      </c>
      <c r="C15" s="121" t="s">
        <v>44</v>
      </c>
      <c r="D15" s="122">
        <v>30</v>
      </c>
      <c r="E15" s="123">
        <f t="shared" si="0"/>
        <v>5.1203277009728623E-3</v>
      </c>
      <c r="F15" s="124">
        <f t="shared" si="1"/>
        <v>1842.8284690220175</v>
      </c>
    </row>
    <row r="16" spans="1:8" s="105" customFormat="1" x14ac:dyDescent="0.25">
      <c r="A16" s="119">
        <v>12</v>
      </c>
      <c r="B16" s="125" t="s">
        <v>27</v>
      </c>
      <c r="C16" s="121" t="s">
        <v>45</v>
      </c>
      <c r="D16" s="122">
        <v>163</v>
      </c>
      <c r="E16" s="123">
        <f t="shared" si="0"/>
        <v>2.7820447175285885E-2</v>
      </c>
      <c r="F16" s="124">
        <f t="shared" si="1"/>
        <v>10012.701348352963</v>
      </c>
    </row>
    <row r="17" spans="1:6" s="105" customFormat="1" x14ac:dyDescent="0.25">
      <c r="A17" s="119">
        <v>13</v>
      </c>
      <c r="B17" s="125" t="s">
        <v>28</v>
      </c>
      <c r="C17" s="121" t="s">
        <v>46</v>
      </c>
      <c r="D17" s="122">
        <v>253</v>
      </c>
      <c r="E17" s="123">
        <f t="shared" si="0"/>
        <v>4.3181430278204473E-2</v>
      </c>
      <c r="F17" s="124">
        <f t="shared" si="1"/>
        <v>15541.186755419016</v>
      </c>
    </row>
    <row r="18" spans="1:6" s="105" customFormat="1" x14ac:dyDescent="0.25">
      <c r="A18" s="119">
        <v>14</v>
      </c>
      <c r="B18" s="125" t="s">
        <v>29</v>
      </c>
      <c r="C18" s="121" t="s">
        <v>47</v>
      </c>
      <c r="D18" s="122">
        <v>68</v>
      </c>
      <c r="E18" s="123">
        <f t="shared" si="0"/>
        <v>1.1606076122205154E-2</v>
      </c>
      <c r="F18" s="124">
        <f t="shared" si="1"/>
        <v>4177.0778631165731</v>
      </c>
    </row>
    <row r="19" spans="1:6" s="105" customFormat="1" x14ac:dyDescent="0.25">
      <c r="A19" s="119">
        <v>15</v>
      </c>
      <c r="B19" s="125" t="s">
        <v>30</v>
      </c>
      <c r="C19" s="121" t="s">
        <v>48</v>
      </c>
      <c r="D19" s="122">
        <v>69</v>
      </c>
      <c r="E19" s="123">
        <f t="shared" si="0"/>
        <v>1.1776753712237584E-2</v>
      </c>
      <c r="F19" s="124">
        <f t="shared" si="1"/>
        <v>4238.5054787506406</v>
      </c>
    </row>
    <row r="20" spans="1:6" s="105" customFormat="1" x14ac:dyDescent="0.25">
      <c r="A20" s="119">
        <v>16</v>
      </c>
      <c r="B20" s="125" t="s">
        <v>31</v>
      </c>
      <c r="C20" s="121" t="s">
        <v>49</v>
      </c>
      <c r="D20" s="122">
        <v>124</v>
      </c>
      <c r="E20" s="123">
        <f t="shared" si="0"/>
        <v>2.1164021164021163E-2</v>
      </c>
      <c r="F20" s="124">
        <f t="shared" si="1"/>
        <v>7617.0243386243383</v>
      </c>
    </row>
    <row r="21" spans="1:6" s="105" customFormat="1" x14ac:dyDescent="0.25">
      <c r="A21" s="119">
        <v>17</v>
      </c>
      <c r="B21" s="125" t="s">
        <v>32</v>
      </c>
      <c r="C21" s="121" t="s">
        <v>50</v>
      </c>
      <c r="D21" s="122">
        <v>0</v>
      </c>
      <c r="E21" s="123">
        <f t="shared" si="0"/>
        <v>0</v>
      </c>
      <c r="F21" s="124">
        <f t="shared" si="1"/>
        <v>0</v>
      </c>
    </row>
    <row r="22" spans="1:6" s="105" customFormat="1" x14ac:dyDescent="0.25">
      <c r="D22" s="159">
        <f>SUM(D5:D21)</f>
        <v>5859</v>
      </c>
      <c r="E22" s="183">
        <f>SUM(E5:E21)</f>
        <v>0.99999999999999989</v>
      </c>
      <c r="F22" s="184">
        <f>SUM(F5:F21)</f>
        <v>359904.39999999997</v>
      </c>
    </row>
    <row r="23" spans="1:6" s="105" customFormat="1" x14ac:dyDescent="0.25"/>
    <row r="24" spans="1:6" s="105" customFormat="1" x14ac:dyDescent="0.25"/>
    <row r="25" spans="1:6" s="105" customFormat="1" x14ac:dyDescent="0.25"/>
    <row r="26" spans="1:6" s="105" customFormat="1" x14ac:dyDescent="0.25"/>
    <row r="27" spans="1:6" s="105" customFormat="1" x14ac:dyDescent="0.25"/>
    <row r="28" spans="1:6" s="105" customFormat="1" x14ac:dyDescent="0.25"/>
  </sheetData>
  <mergeCells count="1">
    <mergeCell ref="H1:H2"/>
  </mergeCells>
  <hyperlinks>
    <hyperlink ref="H1:H2" location="'ADAIN 2022'!E1" display="'ADAIN 2022'!E1" xr:uid="{34BB8259-57E5-4CAD-9900-E021331ED4C9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CE8C4-E030-48B5-944D-1003FFA0668D}">
  <dimension ref="A1:H23"/>
  <sheetViews>
    <sheetView workbookViewId="0">
      <selection activeCell="G4" sqref="G4"/>
    </sheetView>
  </sheetViews>
  <sheetFormatPr baseColWidth="10" defaultRowHeight="15" x14ac:dyDescent="0.25"/>
  <cols>
    <col min="1" max="1" width="4.28515625" customWidth="1"/>
    <col min="2" max="2" width="26.85546875" bestFit="1" customWidth="1"/>
    <col min="3" max="3" width="13.85546875" bestFit="1" customWidth="1"/>
  </cols>
  <sheetData>
    <row r="1" spans="1:8" ht="15" customHeight="1" x14ac:dyDescent="0.25">
      <c r="B1" s="4" t="s">
        <v>0</v>
      </c>
      <c r="C1" s="4" t="s">
        <v>51</v>
      </c>
      <c r="H1" s="199" t="s">
        <v>154</v>
      </c>
    </row>
    <row r="2" spans="1:8" x14ac:dyDescent="0.25">
      <c r="B2" s="1" t="s">
        <v>6</v>
      </c>
      <c r="C2" s="3">
        <f>'ADAIN 2022'!E18</f>
        <v>89976.1</v>
      </c>
      <c r="H2" s="200"/>
    </row>
    <row r="3" spans="1:8" x14ac:dyDescent="0.25">
      <c r="C3" s="53">
        <v>1</v>
      </c>
      <c r="D3" s="53">
        <v>2</v>
      </c>
      <c r="E3" s="53">
        <v>3</v>
      </c>
      <c r="F3" s="53">
        <v>4</v>
      </c>
    </row>
    <row r="4" spans="1:8" s="105" customFormat="1" ht="38.25" x14ac:dyDescent="0.25">
      <c r="A4" s="117" t="s">
        <v>33</v>
      </c>
      <c r="B4" s="117" t="s">
        <v>10</v>
      </c>
      <c r="C4" s="117" t="s">
        <v>11</v>
      </c>
      <c r="D4" s="118" t="s">
        <v>156</v>
      </c>
      <c r="E4" s="117" t="s">
        <v>1</v>
      </c>
      <c r="F4" s="117" t="s">
        <v>2</v>
      </c>
    </row>
    <row r="5" spans="1:8" s="105" customFormat="1" x14ac:dyDescent="0.25">
      <c r="A5" s="119">
        <v>1</v>
      </c>
      <c r="B5" s="120" t="s">
        <v>16</v>
      </c>
      <c r="C5" s="121" t="s">
        <v>34</v>
      </c>
      <c r="D5" s="185">
        <v>6</v>
      </c>
      <c r="E5" s="123">
        <f>D5/$D$22</f>
        <v>8.2191780821917804E-2</v>
      </c>
      <c r="F5" s="124">
        <f>$C$2*E5</f>
        <v>7395.2958904109591</v>
      </c>
      <c r="G5" s="127"/>
    </row>
    <row r="6" spans="1:8" s="105" customFormat="1" x14ac:dyDescent="0.25">
      <c r="A6" s="119">
        <v>2</v>
      </c>
      <c r="B6" s="125" t="s">
        <v>17</v>
      </c>
      <c r="C6" s="121" t="s">
        <v>35</v>
      </c>
      <c r="D6" s="185">
        <v>4</v>
      </c>
      <c r="E6" s="123">
        <f t="shared" ref="E6:E21" si="0">D6/$D$22</f>
        <v>5.4794520547945202E-2</v>
      </c>
      <c r="F6" s="124">
        <f t="shared" ref="F6:F21" si="1">$C$2*E6</f>
        <v>4930.1972602739725</v>
      </c>
      <c r="G6" s="127"/>
    </row>
    <row r="7" spans="1:8" s="105" customFormat="1" x14ac:dyDescent="0.25">
      <c r="A7" s="119">
        <v>3</v>
      </c>
      <c r="B7" s="125" t="s">
        <v>18</v>
      </c>
      <c r="C7" s="121" t="s">
        <v>36</v>
      </c>
      <c r="D7" s="185">
        <v>6</v>
      </c>
      <c r="E7" s="123">
        <f t="shared" si="0"/>
        <v>8.2191780821917804E-2</v>
      </c>
      <c r="F7" s="124">
        <f t="shared" si="1"/>
        <v>7395.2958904109591</v>
      </c>
      <c r="G7" s="127"/>
    </row>
    <row r="8" spans="1:8" s="105" customFormat="1" x14ac:dyDescent="0.25">
      <c r="A8" s="119">
        <v>4</v>
      </c>
      <c r="B8" s="125" t="s">
        <v>19</v>
      </c>
      <c r="C8" s="121" t="s">
        <v>37</v>
      </c>
      <c r="D8" s="185">
        <v>5</v>
      </c>
      <c r="E8" s="123">
        <f t="shared" si="0"/>
        <v>6.8493150684931503E-2</v>
      </c>
      <c r="F8" s="124">
        <f t="shared" si="1"/>
        <v>6162.7465753424658</v>
      </c>
      <c r="G8" s="127"/>
    </row>
    <row r="9" spans="1:8" s="105" customFormat="1" x14ac:dyDescent="0.25">
      <c r="A9" s="119">
        <v>5</v>
      </c>
      <c r="B9" s="125" t="s">
        <v>20</v>
      </c>
      <c r="C9" s="121" t="s">
        <v>38</v>
      </c>
      <c r="D9" s="185">
        <v>7</v>
      </c>
      <c r="E9" s="123">
        <f t="shared" si="0"/>
        <v>9.5890410958904104E-2</v>
      </c>
      <c r="F9" s="124">
        <f t="shared" si="1"/>
        <v>8627.8452054794525</v>
      </c>
      <c r="G9" s="127"/>
    </row>
    <row r="10" spans="1:8" s="105" customFormat="1" x14ac:dyDescent="0.25">
      <c r="A10" s="119">
        <v>6</v>
      </c>
      <c r="B10" s="125" t="s">
        <v>21</v>
      </c>
      <c r="C10" s="121" t="s">
        <v>39</v>
      </c>
      <c r="D10" s="185">
        <v>5</v>
      </c>
      <c r="E10" s="123">
        <f t="shared" si="0"/>
        <v>6.8493150684931503E-2</v>
      </c>
      <c r="F10" s="124">
        <f t="shared" si="1"/>
        <v>6162.7465753424658</v>
      </c>
      <c r="G10" s="127"/>
    </row>
    <row r="11" spans="1:8" s="105" customFormat="1" x14ac:dyDescent="0.25">
      <c r="A11" s="119">
        <v>7</v>
      </c>
      <c r="B11" s="125" t="s">
        <v>22</v>
      </c>
      <c r="C11" s="121" t="s">
        <v>40</v>
      </c>
      <c r="D11" s="185">
        <v>5</v>
      </c>
      <c r="E11" s="123">
        <f t="shared" si="0"/>
        <v>6.8493150684931503E-2</v>
      </c>
      <c r="F11" s="124">
        <f t="shared" si="1"/>
        <v>6162.7465753424658</v>
      </c>
      <c r="G11" s="127"/>
    </row>
    <row r="12" spans="1:8" s="105" customFormat="1" x14ac:dyDescent="0.25">
      <c r="A12" s="119">
        <v>8</v>
      </c>
      <c r="B12" s="125" t="s">
        <v>23</v>
      </c>
      <c r="C12" s="121" t="s">
        <v>41</v>
      </c>
      <c r="D12" s="185">
        <v>5</v>
      </c>
      <c r="E12" s="123">
        <f t="shared" si="0"/>
        <v>6.8493150684931503E-2</v>
      </c>
      <c r="F12" s="124">
        <f t="shared" si="1"/>
        <v>6162.7465753424658</v>
      </c>
      <c r="G12" s="127"/>
    </row>
    <row r="13" spans="1:8" s="105" customFormat="1" x14ac:dyDescent="0.25">
      <c r="A13" s="119">
        <v>9</v>
      </c>
      <c r="B13" s="125" t="s">
        <v>24</v>
      </c>
      <c r="C13" s="121" t="s">
        <v>42</v>
      </c>
      <c r="D13" s="185">
        <v>0</v>
      </c>
      <c r="E13" s="123">
        <f t="shared" si="0"/>
        <v>0</v>
      </c>
      <c r="F13" s="124">
        <f t="shared" si="1"/>
        <v>0</v>
      </c>
      <c r="G13" s="127"/>
    </row>
    <row r="14" spans="1:8" s="105" customFormat="1" x14ac:dyDescent="0.25">
      <c r="A14" s="119">
        <v>10</v>
      </c>
      <c r="B14" s="125" t="s">
        <v>25</v>
      </c>
      <c r="C14" s="121" t="s">
        <v>43</v>
      </c>
      <c r="D14" s="185">
        <v>5</v>
      </c>
      <c r="E14" s="123">
        <f t="shared" si="0"/>
        <v>6.8493150684931503E-2</v>
      </c>
      <c r="F14" s="124">
        <f t="shared" si="1"/>
        <v>6162.7465753424658</v>
      </c>
      <c r="G14" s="127"/>
    </row>
    <row r="15" spans="1:8" s="105" customFormat="1" x14ac:dyDescent="0.25">
      <c r="A15" s="119">
        <v>11</v>
      </c>
      <c r="B15" s="125" t="s">
        <v>26</v>
      </c>
      <c r="C15" s="121" t="s">
        <v>44</v>
      </c>
      <c r="D15" s="185">
        <v>4</v>
      </c>
      <c r="E15" s="123">
        <f t="shared" si="0"/>
        <v>5.4794520547945202E-2</v>
      </c>
      <c r="F15" s="124">
        <f t="shared" si="1"/>
        <v>4930.1972602739725</v>
      </c>
      <c r="G15" s="127"/>
    </row>
    <row r="16" spans="1:8" s="105" customFormat="1" x14ac:dyDescent="0.25">
      <c r="A16" s="119">
        <v>12</v>
      </c>
      <c r="B16" s="125" t="s">
        <v>27</v>
      </c>
      <c r="C16" s="121" t="s">
        <v>45</v>
      </c>
      <c r="D16" s="185">
        <v>5</v>
      </c>
      <c r="E16" s="123">
        <f t="shared" si="0"/>
        <v>6.8493150684931503E-2</v>
      </c>
      <c r="F16" s="124">
        <f t="shared" si="1"/>
        <v>6162.7465753424658</v>
      </c>
      <c r="G16" s="127"/>
    </row>
    <row r="17" spans="1:7" s="105" customFormat="1" x14ac:dyDescent="0.25">
      <c r="A17" s="119">
        <v>13</v>
      </c>
      <c r="B17" s="125" t="s">
        <v>28</v>
      </c>
      <c r="C17" s="121" t="s">
        <v>46</v>
      </c>
      <c r="D17" s="185">
        <v>5</v>
      </c>
      <c r="E17" s="123">
        <f t="shared" si="0"/>
        <v>6.8493150684931503E-2</v>
      </c>
      <c r="F17" s="124">
        <f t="shared" si="1"/>
        <v>6162.7465753424658</v>
      </c>
      <c r="G17" s="127"/>
    </row>
    <row r="18" spans="1:7" s="105" customFormat="1" x14ac:dyDescent="0.25">
      <c r="A18" s="119">
        <v>14</v>
      </c>
      <c r="B18" s="125" t="s">
        <v>29</v>
      </c>
      <c r="C18" s="121" t="s">
        <v>47</v>
      </c>
      <c r="D18" s="185">
        <v>4</v>
      </c>
      <c r="E18" s="123">
        <f t="shared" si="0"/>
        <v>5.4794520547945202E-2</v>
      </c>
      <c r="F18" s="124">
        <f t="shared" si="1"/>
        <v>4930.1972602739725</v>
      </c>
      <c r="G18" s="127"/>
    </row>
    <row r="19" spans="1:7" s="105" customFormat="1" x14ac:dyDescent="0.25">
      <c r="A19" s="119">
        <v>15</v>
      </c>
      <c r="B19" s="125" t="s">
        <v>30</v>
      </c>
      <c r="C19" s="121" t="s">
        <v>48</v>
      </c>
      <c r="D19" s="185">
        <v>4</v>
      </c>
      <c r="E19" s="123">
        <f t="shared" si="0"/>
        <v>5.4794520547945202E-2</v>
      </c>
      <c r="F19" s="124">
        <f t="shared" si="1"/>
        <v>4930.1972602739725</v>
      </c>
      <c r="G19" s="127"/>
    </row>
    <row r="20" spans="1:7" s="105" customFormat="1" x14ac:dyDescent="0.25">
      <c r="A20" s="119">
        <v>16</v>
      </c>
      <c r="B20" s="125" t="s">
        <v>31</v>
      </c>
      <c r="C20" s="121" t="s">
        <v>49</v>
      </c>
      <c r="D20" s="185">
        <v>3</v>
      </c>
      <c r="E20" s="123">
        <f t="shared" si="0"/>
        <v>4.1095890410958902E-2</v>
      </c>
      <c r="F20" s="124">
        <f t="shared" si="1"/>
        <v>3697.6479452054796</v>
      </c>
      <c r="G20" s="127"/>
    </row>
    <row r="21" spans="1:7" s="105" customFormat="1" x14ac:dyDescent="0.25">
      <c r="A21" s="119">
        <v>17</v>
      </c>
      <c r="B21" s="125" t="s">
        <v>32</v>
      </c>
      <c r="C21" s="121" t="s">
        <v>50</v>
      </c>
      <c r="D21" s="122">
        <v>0</v>
      </c>
      <c r="E21" s="123">
        <f t="shared" si="0"/>
        <v>0</v>
      </c>
      <c r="F21" s="124">
        <f t="shared" si="1"/>
        <v>0</v>
      </c>
      <c r="G21" s="127"/>
    </row>
    <row r="22" spans="1:7" s="105" customFormat="1" x14ac:dyDescent="0.25">
      <c r="D22" s="159">
        <f>SUM(D5:D21)</f>
        <v>73</v>
      </c>
      <c r="E22" s="183">
        <f>SUM(E5:E21)</f>
        <v>1</v>
      </c>
      <c r="F22" s="184">
        <f>SUM(F5:F21)</f>
        <v>89976.099999999977</v>
      </c>
    </row>
    <row r="23" spans="1:7" s="105" customFormat="1" x14ac:dyDescent="0.25"/>
  </sheetData>
  <mergeCells count="1">
    <mergeCell ref="H1:H2"/>
  </mergeCells>
  <hyperlinks>
    <hyperlink ref="H1:H2" location="'ADAIN 2022'!E1" display="'ADAIN 2022'!E1" xr:uid="{166FA5E7-D9A4-4680-A97F-4A3F467A63A1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DB325-044A-429C-825E-D47B62C10D99}">
  <dimension ref="A1:H55"/>
  <sheetViews>
    <sheetView workbookViewId="0">
      <selection activeCell="G4" sqref="G4"/>
    </sheetView>
  </sheetViews>
  <sheetFormatPr baseColWidth="10" defaultRowHeight="15" x14ac:dyDescent="0.25"/>
  <cols>
    <col min="1" max="1" width="3.7109375" customWidth="1"/>
    <col min="2" max="2" width="26.85546875" bestFit="1" customWidth="1"/>
    <col min="3" max="3" width="13.85546875" bestFit="1" customWidth="1"/>
  </cols>
  <sheetData>
    <row r="1" spans="1:8" ht="15" customHeight="1" x14ac:dyDescent="0.25">
      <c r="B1" s="4" t="s">
        <v>0</v>
      </c>
      <c r="C1" s="4" t="s">
        <v>51</v>
      </c>
      <c r="H1" s="199" t="s">
        <v>154</v>
      </c>
    </row>
    <row r="2" spans="1:8" x14ac:dyDescent="0.25">
      <c r="B2" s="1" t="s">
        <v>6</v>
      </c>
      <c r="C2" s="3">
        <f>'ADAIN 2022'!E19</f>
        <v>89976.1</v>
      </c>
      <c r="H2" s="200"/>
    </row>
    <row r="3" spans="1:8" x14ac:dyDescent="0.25">
      <c r="C3" s="53">
        <v>1</v>
      </c>
      <c r="D3" s="53">
        <v>2</v>
      </c>
      <c r="E3" s="53">
        <v>3</v>
      </c>
      <c r="F3" s="53">
        <v>4</v>
      </c>
    </row>
    <row r="4" spans="1:8" s="105" customFormat="1" ht="38.25" x14ac:dyDescent="0.25">
      <c r="A4" s="117" t="s">
        <v>33</v>
      </c>
      <c r="B4" s="117" t="s">
        <v>10</v>
      </c>
      <c r="C4" s="117" t="s">
        <v>11</v>
      </c>
      <c r="D4" s="118" t="s">
        <v>157</v>
      </c>
      <c r="E4" s="117" t="s">
        <v>1</v>
      </c>
      <c r="F4" s="117" t="s">
        <v>2</v>
      </c>
    </row>
    <row r="5" spans="1:8" s="105" customFormat="1" x14ac:dyDescent="0.25">
      <c r="A5" s="119">
        <v>1</v>
      </c>
      <c r="B5" s="120" t="s">
        <v>16</v>
      </c>
      <c r="C5" s="121" t="s">
        <v>34</v>
      </c>
      <c r="D5" s="122">
        <v>5</v>
      </c>
      <c r="E5" s="123">
        <f>D5/$D$22</f>
        <v>8.1967213114754092E-2</v>
      </c>
      <c r="F5" s="124">
        <f>$C$2*E5</f>
        <v>7375.0901639344265</v>
      </c>
      <c r="G5" s="127"/>
    </row>
    <row r="6" spans="1:8" s="105" customFormat="1" x14ac:dyDescent="0.25">
      <c r="A6" s="119">
        <v>2</v>
      </c>
      <c r="B6" s="125" t="s">
        <v>17</v>
      </c>
      <c r="C6" s="121" t="s">
        <v>35</v>
      </c>
      <c r="D6" s="122">
        <v>3</v>
      </c>
      <c r="E6" s="123">
        <f t="shared" ref="E6:E21" si="0">D6/$D$22</f>
        <v>4.9180327868852458E-2</v>
      </c>
      <c r="F6" s="124">
        <f t="shared" ref="F6:F21" si="1">$C$2*E6</f>
        <v>4425.0540983606561</v>
      </c>
      <c r="G6" s="127"/>
    </row>
    <row r="7" spans="1:8" s="105" customFormat="1" x14ac:dyDescent="0.25">
      <c r="A7" s="119">
        <v>3</v>
      </c>
      <c r="B7" s="125" t="s">
        <v>18</v>
      </c>
      <c r="C7" s="121" t="s">
        <v>36</v>
      </c>
      <c r="D7" s="122">
        <v>5</v>
      </c>
      <c r="E7" s="123">
        <f t="shared" si="0"/>
        <v>8.1967213114754092E-2</v>
      </c>
      <c r="F7" s="124">
        <f t="shared" si="1"/>
        <v>7375.0901639344265</v>
      </c>
      <c r="G7" s="127"/>
    </row>
    <row r="8" spans="1:8" s="105" customFormat="1" x14ac:dyDescent="0.25">
      <c r="A8" s="119">
        <v>4</v>
      </c>
      <c r="B8" s="125" t="s">
        <v>19</v>
      </c>
      <c r="C8" s="121" t="s">
        <v>37</v>
      </c>
      <c r="D8" s="122">
        <v>5</v>
      </c>
      <c r="E8" s="123">
        <f t="shared" si="0"/>
        <v>8.1967213114754092E-2</v>
      </c>
      <c r="F8" s="124">
        <f t="shared" si="1"/>
        <v>7375.0901639344265</v>
      </c>
      <c r="G8" s="127"/>
    </row>
    <row r="9" spans="1:8" s="105" customFormat="1" x14ac:dyDescent="0.25">
      <c r="A9" s="119">
        <v>5</v>
      </c>
      <c r="B9" s="125" t="s">
        <v>20</v>
      </c>
      <c r="C9" s="121" t="s">
        <v>38</v>
      </c>
      <c r="D9" s="122">
        <v>5</v>
      </c>
      <c r="E9" s="123">
        <f t="shared" si="0"/>
        <v>8.1967213114754092E-2</v>
      </c>
      <c r="F9" s="124">
        <f t="shared" si="1"/>
        <v>7375.0901639344265</v>
      </c>
      <c r="G9" s="127"/>
    </row>
    <row r="10" spans="1:8" s="105" customFormat="1" x14ac:dyDescent="0.25">
      <c r="A10" s="119">
        <v>6</v>
      </c>
      <c r="B10" s="125" t="s">
        <v>21</v>
      </c>
      <c r="C10" s="121" t="s">
        <v>39</v>
      </c>
      <c r="D10" s="122">
        <v>4</v>
      </c>
      <c r="E10" s="123">
        <f t="shared" si="0"/>
        <v>6.5573770491803282E-2</v>
      </c>
      <c r="F10" s="124">
        <f t="shared" si="1"/>
        <v>5900.0721311475418</v>
      </c>
      <c r="G10" s="127"/>
    </row>
    <row r="11" spans="1:8" s="105" customFormat="1" x14ac:dyDescent="0.25">
      <c r="A11" s="119">
        <v>7</v>
      </c>
      <c r="B11" s="125" t="s">
        <v>22</v>
      </c>
      <c r="C11" s="121" t="s">
        <v>40</v>
      </c>
      <c r="D11" s="122">
        <v>4</v>
      </c>
      <c r="E11" s="123">
        <f t="shared" si="0"/>
        <v>6.5573770491803282E-2</v>
      </c>
      <c r="F11" s="124">
        <f t="shared" si="1"/>
        <v>5900.0721311475418</v>
      </c>
      <c r="G11" s="127"/>
    </row>
    <row r="12" spans="1:8" s="105" customFormat="1" x14ac:dyDescent="0.25">
      <c r="A12" s="119">
        <v>8</v>
      </c>
      <c r="B12" s="125" t="s">
        <v>23</v>
      </c>
      <c r="C12" s="121" t="s">
        <v>41</v>
      </c>
      <c r="D12" s="122">
        <v>5</v>
      </c>
      <c r="E12" s="123">
        <f t="shared" si="0"/>
        <v>8.1967213114754092E-2</v>
      </c>
      <c r="F12" s="124">
        <f t="shared" si="1"/>
        <v>7375.0901639344265</v>
      </c>
      <c r="G12" s="127"/>
    </row>
    <row r="13" spans="1:8" s="105" customFormat="1" x14ac:dyDescent="0.25">
      <c r="A13" s="119">
        <v>9</v>
      </c>
      <c r="B13" s="125" t="s">
        <v>24</v>
      </c>
      <c r="C13" s="121" t="s">
        <v>42</v>
      </c>
      <c r="D13" s="122">
        <v>0</v>
      </c>
      <c r="E13" s="123">
        <f t="shared" si="0"/>
        <v>0</v>
      </c>
      <c r="F13" s="124">
        <f t="shared" si="1"/>
        <v>0</v>
      </c>
      <c r="G13" s="127"/>
    </row>
    <row r="14" spans="1:8" s="105" customFormat="1" x14ac:dyDescent="0.25">
      <c r="A14" s="119">
        <v>10</v>
      </c>
      <c r="B14" s="125" t="s">
        <v>25</v>
      </c>
      <c r="C14" s="121" t="s">
        <v>43</v>
      </c>
      <c r="D14" s="185">
        <v>4</v>
      </c>
      <c r="E14" s="123">
        <f t="shared" si="0"/>
        <v>6.5573770491803282E-2</v>
      </c>
      <c r="F14" s="124">
        <f t="shared" si="1"/>
        <v>5900.0721311475418</v>
      </c>
      <c r="G14" s="127"/>
    </row>
    <row r="15" spans="1:8" s="105" customFormat="1" x14ac:dyDescent="0.25">
      <c r="A15" s="119">
        <v>11</v>
      </c>
      <c r="B15" s="125" t="s">
        <v>26</v>
      </c>
      <c r="C15" s="121" t="s">
        <v>44</v>
      </c>
      <c r="D15" s="122">
        <v>4</v>
      </c>
      <c r="E15" s="123">
        <f t="shared" si="0"/>
        <v>6.5573770491803282E-2</v>
      </c>
      <c r="F15" s="124">
        <f t="shared" si="1"/>
        <v>5900.0721311475418</v>
      </c>
      <c r="G15" s="127"/>
    </row>
    <row r="16" spans="1:8" s="105" customFormat="1" x14ac:dyDescent="0.25">
      <c r="A16" s="119">
        <v>12</v>
      </c>
      <c r="B16" s="125" t="s">
        <v>27</v>
      </c>
      <c r="C16" s="121" t="s">
        <v>45</v>
      </c>
      <c r="D16" s="122">
        <v>4</v>
      </c>
      <c r="E16" s="123">
        <f t="shared" si="0"/>
        <v>6.5573770491803282E-2</v>
      </c>
      <c r="F16" s="124">
        <f t="shared" si="1"/>
        <v>5900.0721311475418</v>
      </c>
      <c r="G16" s="127"/>
    </row>
    <row r="17" spans="1:7" s="105" customFormat="1" x14ac:dyDescent="0.25">
      <c r="A17" s="119">
        <v>13</v>
      </c>
      <c r="B17" s="125" t="s">
        <v>28</v>
      </c>
      <c r="C17" s="121" t="s">
        <v>46</v>
      </c>
      <c r="D17" s="122">
        <v>3</v>
      </c>
      <c r="E17" s="123">
        <f t="shared" si="0"/>
        <v>4.9180327868852458E-2</v>
      </c>
      <c r="F17" s="124">
        <f t="shared" si="1"/>
        <v>4425.0540983606561</v>
      </c>
      <c r="G17" s="127"/>
    </row>
    <row r="18" spans="1:7" s="105" customFormat="1" x14ac:dyDescent="0.25">
      <c r="A18" s="119">
        <v>14</v>
      </c>
      <c r="B18" s="125" t="s">
        <v>29</v>
      </c>
      <c r="C18" s="121" t="s">
        <v>47</v>
      </c>
      <c r="D18" s="122">
        <v>4</v>
      </c>
      <c r="E18" s="123">
        <f t="shared" si="0"/>
        <v>6.5573770491803282E-2</v>
      </c>
      <c r="F18" s="124">
        <f t="shared" si="1"/>
        <v>5900.0721311475418</v>
      </c>
      <c r="G18" s="127"/>
    </row>
    <row r="19" spans="1:7" s="105" customFormat="1" x14ac:dyDescent="0.25">
      <c r="A19" s="119">
        <v>15</v>
      </c>
      <c r="B19" s="125" t="s">
        <v>30</v>
      </c>
      <c r="C19" s="121" t="s">
        <v>48</v>
      </c>
      <c r="D19" s="122">
        <v>3</v>
      </c>
      <c r="E19" s="123">
        <f t="shared" si="0"/>
        <v>4.9180327868852458E-2</v>
      </c>
      <c r="F19" s="124">
        <f t="shared" si="1"/>
        <v>4425.0540983606561</v>
      </c>
      <c r="G19" s="127"/>
    </row>
    <row r="20" spans="1:7" s="105" customFormat="1" x14ac:dyDescent="0.25">
      <c r="A20" s="119">
        <v>16</v>
      </c>
      <c r="B20" s="125" t="s">
        <v>31</v>
      </c>
      <c r="C20" s="121" t="s">
        <v>49</v>
      </c>
      <c r="D20" s="122">
        <v>3</v>
      </c>
      <c r="E20" s="123">
        <f t="shared" si="0"/>
        <v>4.9180327868852458E-2</v>
      </c>
      <c r="F20" s="124">
        <f t="shared" si="1"/>
        <v>4425.0540983606561</v>
      </c>
      <c r="G20" s="127"/>
    </row>
    <row r="21" spans="1:7" s="105" customFormat="1" x14ac:dyDescent="0.25">
      <c r="A21" s="119">
        <v>17</v>
      </c>
      <c r="B21" s="125" t="s">
        <v>32</v>
      </c>
      <c r="C21" s="121" t="s">
        <v>50</v>
      </c>
      <c r="D21" s="122">
        <v>0</v>
      </c>
      <c r="E21" s="123">
        <f t="shared" si="0"/>
        <v>0</v>
      </c>
      <c r="F21" s="124">
        <f t="shared" si="1"/>
        <v>0</v>
      </c>
      <c r="G21" s="127"/>
    </row>
    <row r="22" spans="1:7" s="105" customFormat="1" x14ac:dyDescent="0.25">
      <c r="D22" s="122">
        <f>SUM(D5:D21)</f>
        <v>61</v>
      </c>
      <c r="E22" s="123">
        <f>SUM(E5:E21)</f>
        <v>0.99999999999999978</v>
      </c>
      <c r="F22" s="126">
        <f>SUM(F5:F21)</f>
        <v>89976.10000000002</v>
      </c>
    </row>
    <row r="23" spans="1:7" s="105" customFormat="1" x14ac:dyDescent="0.25"/>
    <row r="24" spans="1:7" s="105" customFormat="1" x14ac:dyDescent="0.25"/>
    <row r="25" spans="1:7" s="105" customFormat="1" x14ac:dyDescent="0.25"/>
    <row r="26" spans="1:7" s="105" customFormat="1" x14ac:dyDescent="0.25"/>
    <row r="27" spans="1:7" s="105" customFormat="1" x14ac:dyDescent="0.25"/>
    <row r="28" spans="1:7" s="105" customFormat="1" x14ac:dyDescent="0.25"/>
    <row r="29" spans="1:7" s="105" customFormat="1" x14ac:dyDescent="0.25"/>
    <row r="30" spans="1:7" s="105" customFormat="1" x14ac:dyDescent="0.25"/>
    <row r="31" spans="1:7" s="105" customFormat="1" x14ac:dyDescent="0.25"/>
    <row r="32" spans="1:7" s="105" customFormat="1" x14ac:dyDescent="0.25"/>
    <row r="33" s="105" customFormat="1" x14ac:dyDescent="0.25"/>
    <row r="34" s="105" customFormat="1" x14ac:dyDescent="0.25"/>
    <row r="35" s="105" customFormat="1" x14ac:dyDescent="0.25"/>
    <row r="36" s="105" customFormat="1" x14ac:dyDescent="0.25"/>
    <row r="37" s="105" customFormat="1" x14ac:dyDescent="0.25"/>
    <row r="38" s="105" customFormat="1" x14ac:dyDescent="0.25"/>
    <row r="39" s="105" customFormat="1" x14ac:dyDescent="0.25"/>
    <row r="40" s="105" customFormat="1" x14ac:dyDescent="0.25"/>
    <row r="41" s="105" customFormat="1" x14ac:dyDescent="0.25"/>
    <row r="42" s="105" customFormat="1" x14ac:dyDescent="0.25"/>
    <row r="43" s="105" customFormat="1" x14ac:dyDescent="0.25"/>
    <row r="44" s="105" customFormat="1" x14ac:dyDescent="0.25"/>
    <row r="45" s="105" customFormat="1" x14ac:dyDescent="0.25"/>
    <row r="46" s="105" customFormat="1" x14ac:dyDescent="0.25"/>
    <row r="47" s="105" customFormat="1" x14ac:dyDescent="0.25"/>
    <row r="48" s="105" customFormat="1" x14ac:dyDescent="0.25"/>
    <row r="49" s="105" customFormat="1" x14ac:dyDescent="0.25"/>
    <row r="50" s="105" customFormat="1" x14ac:dyDescent="0.25"/>
    <row r="51" s="105" customFormat="1" x14ac:dyDescent="0.25"/>
    <row r="52" s="105" customFormat="1" x14ac:dyDescent="0.25"/>
    <row r="53" s="105" customFormat="1" x14ac:dyDescent="0.25"/>
    <row r="54" s="105" customFormat="1" x14ac:dyDescent="0.25"/>
    <row r="55" s="105" customFormat="1" x14ac:dyDescent="0.25"/>
  </sheetData>
  <mergeCells count="1">
    <mergeCell ref="H1:H2"/>
  </mergeCells>
  <hyperlinks>
    <hyperlink ref="H1:H2" location="'ADAIN 2022'!E1" display="'ADAIN 2022'!E1" xr:uid="{B900DF22-A3A7-4802-971A-9D496F43171A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743AC-D658-4234-A4DE-C5DE3E0CFC4B}">
  <dimension ref="A1:I26"/>
  <sheetViews>
    <sheetView workbookViewId="0">
      <selection activeCell="H4" sqref="H4"/>
    </sheetView>
  </sheetViews>
  <sheetFormatPr baseColWidth="10" defaultRowHeight="15" x14ac:dyDescent="0.25"/>
  <cols>
    <col min="1" max="1" width="5.5703125" customWidth="1"/>
    <col min="2" max="2" width="26.85546875" bestFit="1" customWidth="1"/>
    <col min="3" max="3" width="13.85546875" bestFit="1" customWidth="1"/>
    <col min="4" max="4" width="15.5703125" bestFit="1" customWidth="1"/>
    <col min="5" max="5" width="11.28515625" customWidth="1"/>
    <col min="7" max="7" width="12.7109375" bestFit="1" customWidth="1"/>
  </cols>
  <sheetData>
    <row r="1" spans="1:9" ht="15" customHeight="1" x14ac:dyDescent="0.25">
      <c r="B1" s="4" t="s">
        <v>0</v>
      </c>
      <c r="C1" s="4" t="s">
        <v>51</v>
      </c>
      <c r="D1" s="6"/>
      <c r="E1" s="6"/>
      <c r="I1" s="199" t="s">
        <v>154</v>
      </c>
    </row>
    <row r="2" spans="1:9" x14ac:dyDescent="0.25">
      <c r="B2" s="1" t="s">
        <v>8</v>
      </c>
      <c r="C2" s="3">
        <f>'ADAIN 2022'!E20</f>
        <v>1079713.2</v>
      </c>
      <c r="D2" s="5"/>
      <c r="E2" s="5"/>
      <c r="I2" s="200"/>
    </row>
    <row r="3" spans="1:9" x14ac:dyDescent="0.25">
      <c r="C3" s="53">
        <v>1</v>
      </c>
      <c r="D3" s="53">
        <v>2</v>
      </c>
      <c r="E3" s="53">
        <v>3</v>
      </c>
      <c r="F3" s="53">
        <v>4</v>
      </c>
      <c r="G3" s="53">
        <v>5</v>
      </c>
    </row>
    <row r="4" spans="1:9" s="105" customFormat="1" ht="25.5" x14ac:dyDescent="0.25">
      <c r="A4" s="117" t="s">
        <v>33</v>
      </c>
      <c r="B4" s="117" t="s">
        <v>10</v>
      </c>
      <c r="C4" s="117" t="s">
        <v>11</v>
      </c>
      <c r="D4" s="117" t="s">
        <v>53</v>
      </c>
      <c r="E4" s="117" t="s">
        <v>54</v>
      </c>
      <c r="F4" s="118" t="s">
        <v>69</v>
      </c>
      <c r="G4" s="117" t="s">
        <v>2</v>
      </c>
    </row>
    <row r="5" spans="1:9" s="105" customFormat="1" x14ac:dyDescent="0.25">
      <c r="A5" s="119">
        <v>1</v>
      </c>
      <c r="B5" s="120" t="s">
        <v>16</v>
      </c>
      <c r="C5" s="119" t="s">
        <v>34</v>
      </c>
      <c r="D5" s="119" t="s">
        <v>55</v>
      </c>
      <c r="E5" s="186">
        <v>7</v>
      </c>
      <c r="F5" s="123">
        <f>VLOOKUP(E5,'% por Universidad(cultura)'!$B$6:$S$22,18,0)</f>
        <v>0.10454551123094738</v>
      </c>
      <c r="G5" s="124">
        <f>$C$2*F5</f>
        <v>112879.16847680214</v>
      </c>
      <c r="H5" s="127"/>
    </row>
    <row r="6" spans="1:9" s="105" customFormat="1" x14ac:dyDescent="0.25">
      <c r="A6" s="119">
        <v>2</v>
      </c>
      <c r="B6" s="125" t="s">
        <v>17</v>
      </c>
      <c r="C6" s="119" t="s">
        <v>35</v>
      </c>
      <c r="D6" s="119" t="s">
        <v>56</v>
      </c>
      <c r="E6" s="186">
        <v>1</v>
      </c>
      <c r="F6" s="123">
        <f>VLOOKUP(E6,'% por Universidad(cultura)'!$B$6:$S$22,18,0)</f>
        <v>7.1702451124215458E-2</v>
      </c>
      <c r="G6" s="124">
        <f t="shared" ref="G6:G21" si="0">$C$2*F6</f>
        <v>77418.082951170261</v>
      </c>
      <c r="H6" s="127"/>
    </row>
    <row r="7" spans="1:9" s="105" customFormat="1" x14ac:dyDescent="0.25">
      <c r="A7" s="119">
        <v>3</v>
      </c>
      <c r="B7" s="125" t="s">
        <v>18</v>
      </c>
      <c r="C7" s="119" t="s">
        <v>36</v>
      </c>
      <c r="D7" s="119" t="s">
        <v>57</v>
      </c>
      <c r="E7" s="186">
        <v>9</v>
      </c>
      <c r="F7" s="123">
        <f>VLOOKUP(E7,'% por Universidad(cultura)'!$B$6:$S$22,18,0)</f>
        <v>8.2924525626314374E-2</v>
      </c>
      <c r="G7" s="124">
        <f t="shared" si="0"/>
        <v>89534.7049224699</v>
      </c>
      <c r="H7" s="127"/>
    </row>
    <row r="8" spans="1:9" s="105" customFormat="1" x14ac:dyDescent="0.25">
      <c r="A8" s="119">
        <v>4</v>
      </c>
      <c r="B8" s="125" t="s">
        <v>19</v>
      </c>
      <c r="C8" s="119" t="s">
        <v>37</v>
      </c>
      <c r="D8" s="119" t="s">
        <v>58</v>
      </c>
      <c r="E8" s="186">
        <v>8</v>
      </c>
      <c r="F8" s="123">
        <f>VLOOKUP(E8,'% por Universidad(cultura)'!$B$6:$S$22,18,0)</f>
        <v>7.2672664185287367E-2</v>
      </c>
      <c r="G8" s="124">
        <f t="shared" si="0"/>
        <v>78465.634800022017</v>
      </c>
      <c r="H8" s="127"/>
    </row>
    <row r="9" spans="1:9" s="105" customFormat="1" x14ac:dyDescent="0.25">
      <c r="A9" s="119">
        <v>5</v>
      </c>
      <c r="B9" s="125" t="s">
        <v>20</v>
      </c>
      <c r="C9" s="119" t="s">
        <v>38</v>
      </c>
      <c r="D9" s="119" t="s">
        <v>59</v>
      </c>
      <c r="E9" s="186">
        <v>13</v>
      </c>
      <c r="F9" s="123">
        <f>VLOOKUP(E9,'% por Universidad(cultura)'!$B$6:$S$22,18,0)</f>
        <v>9.393623306919863E-3</v>
      </c>
      <c r="G9" s="124">
        <f t="shared" si="0"/>
        <v>10142.419080309028</v>
      </c>
      <c r="H9" s="127"/>
    </row>
    <row r="10" spans="1:9" s="105" customFormat="1" x14ac:dyDescent="0.25">
      <c r="A10" s="119">
        <v>6</v>
      </c>
      <c r="B10" s="125" t="s">
        <v>21</v>
      </c>
      <c r="C10" s="119" t="s">
        <v>39</v>
      </c>
      <c r="D10" s="119" t="s">
        <v>60</v>
      </c>
      <c r="E10" s="186">
        <v>2</v>
      </c>
      <c r="F10" s="123">
        <f>VLOOKUP(E10,'% por Universidad(cultura)'!$B$6:$S$22,18,0)</f>
        <v>0.19108912362235561</v>
      </c>
      <c r="G10" s="124">
        <f t="shared" si="0"/>
        <v>206321.44915148916</v>
      </c>
      <c r="H10" s="127"/>
    </row>
    <row r="11" spans="1:9" s="105" customFormat="1" x14ac:dyDescent="0.25">
      <c r="A11" s="119">
        <v>7</v>
      </c>
      <c r="B11" s="125" t="s">
        <v>22</v>
      </c>
      <c r="C11" s="119" t="s">
        <v>40</v>
      </c>
      <c r="D11" s="119" t="s">
        <v>61</v>
      </c>
      <c r="E11" s="186">
        <v>4</v>
      </c>
      <c r="F11" s="123">
        <f>VLOOKUP(E11,'% por Universidad(cultura)'!$B$6:$S$22,18,0)</f>
        <v>0.10940928534011417</v>
      </c>
      <c r="G11" s="124">
        <f t="shared" si="0"/>
        <v>118130.64958428775</v>
      </c>
      <c r="H11" s="127"/>
    </row>
    <row r="12" spans="1:9" s="105" customFormat="1" x14ac:dyDescent="0.25">
      <c r="A12" s="119">
        <v>8</v>
      </c>
      <c r="B12" s="125" t="s">
        <v>23</v>
      </c>
      <c r="C12" s="119" t="s">
        <v>41</v>
      </c>
      <c r="D12" s="119" t="s">
        <v>62</v>
      </c>
      <c r="E12" s="186">
        <v>5</v>
      </c>
      <c r="F12" s="123">
        <f>VLOOKUP(E12,'% por Universidad(cultura)'!$B$6:$S$22,18,0)</f>
        <v>1.3698477633391985E-2</v>
      </c>
      <c r="G12" s="124">
        <f t="shared" si="0"/>
        <v>14790.427120678087</v>
      </c>
      <c r="H12" s="127"/>
    </row>
    <row r="13" spans="1:9" s="105" customFormat="1" x14ac:dyDescent="0.25">
      <c r="A13" s="119">
        <v>9</v>
      </c>
      <c r="B13" s="125" t="s">
        <v>24</v>
      </c>
      <c r="C13" s="119" t="s">
        <v>42</v>
      </c>
      <c r="D13" s="119" t="s">
        <v>63</v>
      </c>
      <c r="E13" s="186">
        <v>6</v>
      </c>
      <c r="F13" s="123">
        <f>VLOOKUP(E13,'% por Universidad(cultura)'!$B$6:$S$22,18,0)</f>
        <v>8.1952205838075692E-2</v>
      </c>
      <c r="G13" s="124">
        <f t="shared" si="0"/>
        <v>88484.878412487378</v>
      </c>
      <c r="H13" s="127"/>
    </row>
    <row r="14" spans="1:9" s="105" customFormat="1" x14ac:dyDescent="0.25">
      <c r="A14" s="119">
        <v>10</v>
      </c>
      <c r="B14" s="125" t="s">
        <v>25</v>
      </c>
      <c r="C14" s="119" t="s">
        <v>43</v>
      </c>
      <c r="D14" s="119" t="s">
        <v>64</v>
      </c>
      <c r="E14" s="186">
        <v>10</v>
      </c>
      <c r="F14" s="123">
        <f>VLOOKUP(E14,'% por Universidad(cultura)'!$B$6:$S$22,18,0)</f>
        <v>6.7439473638047018E-2</v>
      </c>
      <c r="G14" s="124">
        <f t="shared" si="0"/>
        <v>72815.289888051382</v>
      </c>
      <c r="H14" s="127"/>
    </row>
    <row r="15" spans="1:9" s="105" customFormat="1" x14ac:dyDescent="0.25">
      <c r="A15" s="119">
        <v>11</v>
      </c>
      <c r="B15" s="125" t="s">
        <v>26</v>
      </c>
      <c r="C15" s="119" t="s">
        <v>44</v>
      </c>
      <c r="D15" s="119" t="s">
        <v>65</v>
      </c>
      <c r="E15" s="186">
        <v>3</v>
      </c>
      <c r="F15" s="123">
        <f>VLOOKUP(E15,'% por Universidad(cultura)'!$B$6:$S$22,18,0)</f>
        <v>5.11646955192573E-2</v>
      </c>
      <c r="G15" s="124">
        <f t="shared" si="0"/>
        <v>55243.197126122956</v>
      </c>
      <c r="H15" s="127"/>
    </row>
    <row r="16" spans="1:9" s="105" customFormat="1" x14ac:dyDescent="0.25">
      <c r="A16" s="119">
        <v>12</v>
      </c>
      <c r="B16" s="125" t="s">
        <v>27</v>
      </c>
      <c r="C16" s="119" t="s">
        <v>45</v>
      </c>
      <c r="D16" s="119" t="s">
        <v>66</v>
      </c>
      <c r="E16" s="186">
        <v>15</v>
      </c>
      <c r="F16" s="123">
        <f>VLOOKUP(E16,'% por Universidad(cultura)'!$B$6:$S$22,18,0)</f>
        <v>4.4866887399388267E-2</v>
      </c>
      <c r="G16" s="124">
        <f t="shared" si="0"/>
        <v>48443.370568033184</v>
      </c>
      <c r="H16" s="127"/>
    </row>
    <row r="17" spans="1:8" s="105" customFormat="1" x14ac:dyDescent="0.25">
      <c r="A17" s="119">
        <v>13</v>
      </c>
      <c r="B17" s="125" t="s">
        <v>28</v>
      </c>
      <c r="C17" s="119" t="s">
        <v>46</v>
      </c>
      <c r="D17" s="119" t="s">
        <v>62</v>
      </c>
      <c r="E17" s="186">
        <v>5</v>
      </c>
      <c r="F17" s="123">
        <f>VLOOKUP(E17,'% por Universidad(cultura)'!$B$6:$S$22,18,0)</f>
        <v>1.3698477633391985E-2</v>
      </c>
      <c r="G17" s="124">
        <f t="shared" si="0"/>
        <v>14790.427120678087</v>
      </c>
      <c r="H17" s="127"/>
    </row>
    <row r="18" spans="1:8" s="105" customFormat="1" x14ac:dyDescent="0.25">
      <c r="A18" s="119">
        <v>14</v>
      </c>
      <c r="B18" s="125" t="s">
        <v>29</v>
      </c>
      <c r="C18" s="119" t="s">
        <v>47</v>
      </c>
      <c r="D18" s="119" t="s">
        <v>67</v>
      </c>
      <c r="E18" s="186">
        <v>12</v>
      </c>
      <c r="F18" s="123">
        <f>VLOOKUP(E18,'% por Universidad(cultura)'!$B$6:$S$22,18,0)</f>
        <v>3.8414559803513687E-2</v>
      </c>
      <c r="G18" s="124">
        <f t="shared" si="0"/>
        <v>41476.707292043131</v>
      </c>
      <c r="H18" s="127"/>
    </row>
    <row r="19" spans="1:8" s="105" customFormat="1" x14ac:dyDescent="0.25">
      <c r="A19" s="119">
        <v>15</v>
      </c>
      <c r="B19" s="125" t="s">
        <v>30</v>
      </c>
      <c r="C19" s="119" t="s">
        <v>48</v>
      </c>
      <c r="D19" s="119" t="s">
        <v>59</v>
      </c>
      <c r="E19" s="186">
        <v>13</v>
      </c>
      <c r="F19" s="123">
        <f>VLOOKUP(E19,'% por Universidad(cultura)'!$B$6:$S$22,18,0)</f>
        <v>9.393623306919863E-3</v>
      </c>
      <c r="G19" s="124">
        <f t="shared" si="0"/>
        <v>10142.419080309028</v>
      </c>
      <c r="H19" s="127"/>
    </row>
    <row r="20" spans="1:8" s="105" customFormat="1" x14ac:dyDescent="0.25">
      <c r="A20" s="119">
        <v>16</v>
      </c>
      <c r="B20" s="125" t="s">
        <v>31</v>
      </c>
      <c r="C20" s="119" t="s">
        <v>49</v>
      </c>
      <c r="D20" s="119" t="s">
        <v>59</v>
      </c>
      <c r="E20" s="186">
        <v>13</v>
      </c>
      <c r="F20" s="123">
        <f>VLOOKUP(E20,'% por Universidad(cultura)'!$B$6:$S$22,18,0)</f>
        <v>9.393623306919863E-3</v>
      </c>
      <c r="G20" s="124">
        <f t="shared" si="0"/>
        <v>10142.419080309028</v>
      </c>
      <c r="H20" s="127"/>
    </row>
    <row r="21" spans="1:8" s="105" customFormat="1" x14ac:dyDescent="0.25">
      <c r="A21" s="119">
        <v>17</v>
      </c>
      <c r="B21" s="125" t="s">
        <v>32</v>
      </c>
      <c r="C21" s="119" t="s">
        <v>50</v>
      </c>
      <c r="D21" s="119" t="s">
        <v>68</v>
      </c>
      <c r="E21" s="186">
        <v>11</v>
      </c>
      <c r="F21" s="123">
        <f>VLOOKUP(E21,'% por Universidad(cultura)'!$B$6:$S$22,18,0)</f>
        <v>2.8240791484940107E-2</v>
      </c>
      <c r="G21" s="124">
        <f t="shared" si="0"/>
        <v>30491.955344737435</v>
      </c>
      <c r="H21" s="127"/>
    </row>
    <row r="22" spans="1:8" s="105" customFormat="1" x14ac:dyDescent="0.25">
      <c r="F22" s="187">
        <f>SUM(F5:F21)</f>
        <v>0.99999999999999989</v>
      </c>
      <c r="G22" s="188">
        <f>SUM(G5:G21)</f>
        <v>1079713.2000000002</v>
      </c>
    </row>
    <row r="23" spans="1:8" s="105" customFormat="1" x14ac:dyDescent="0.25"/>
    <row r="24" spans="1:8" s="105" customFormat="1" x14ac:dyDescent="0.25"/>
    <row r="25" spans="1:8" s="105" customFormat="1" x14ac:dyDescent="0.25"/>
    <row r="26" spans="1:8" s="105" customFormat="1" x14ac:dyDescent="0.25"/>
  </sheetData>
  <mergeCells count="1">
    <mergeCell ref="I1:I2"/>
  </mergeCells>
  <hyperlinks>
    <hyperlink ref="I1:I2" location="'ADAIN 2022'!E1" display="'ADAIN 2022'!E1" xr:uid="{35A8CE07-2DC0-4AC6-9EED-DF5C43DC077B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1C740-8C35-4654-A8C7-410102D61DEC}">
  <dimension ref="A1:T24"/>
  <sheetViews>
    <sheetView zoomScale="80" zoomScaleNormal="80" workbookViewId="0">
      <selection activeCell="L12" sqref="L12"/>
    </sheetView>
  </sheetViews>
  <sheetFormatPr baseColWidth="10" defaultRowHeight="15" x14ac:dyDescent="0.25"/>
  <cols>
    <col min="1" max="1" width="14.85546875" style="105" customWidth="1"/>
    <col min="2" max="4" width="11.42578125" style="105"/>
    <col min="5" max="5" width="14.42578125" style="105" customWidth="1"/>
    <col min="6" max="6" width="11.42578125" style="105"/>
    <col min="7" max="7" width="14.140625" style="105" customWidth="1"/>
    <col min="8" max="8" width="11.42578125" style="105"/>
    <col min="9" max="9" width="15.5703125" style="105" customWidth="1"/>
    <col min="10" max="10" width="11.42578125" style="105"/>
    <col min="11" max="11" width="15" style="105" customWidth="1"/>
    <col min="12" max="12" width="11.42578125" style="105"/>
    <col min="13" max="13" width="15.140625" style="105" customWidth="1"/>
    <col min="14" max="16384" width="11.42578125" style="105"/>
  </cols>
  <sheetData>
    <row r="1" spans="1:20" x14ac:dyDescent="0.25">
      <c r="B1" s="53">
        <v>1</v>
      </c>
      <c r="C1" s="53">
        <v>2</v>
      </c>
      <c r="D1" s="53">
        <v>3</v>
      </c>
      <c r="E1" s="53">
        <v>4</v>
      </c>
      <c r="F1" s="53">
        <v>5</v>
      </c>
      <c r="G1" s="53">
        <v>6</v>
      </c>
      <c r="H1" s="53">
        <v>7</v>
      </c>
      <c r="I1" s="53">
        <v>8</v>
      </c>
      <c r="J1" s="53">
        <v>9</v>
      </c>
      <c r="K1" s="53">
        <v>10</v>
      </c>
      <c r="L1" s="53">
        <v>11</v>
      </c>
      <c r="M1" s="53">
        <v>12</v>
      </c>
      <c r="N1" s="53">
        <v>13</v>
      </c>
      <c r="O1" s="53">
        <v>14</v>
      </c>
      <c r="P1" s="53">
        <v>15</v>
      </c>
      <c r="Q1" s="53">
        <v>16</v>
      </c>
      <c r="R1" s="53">
        <v>17</v>
      </c>
      <c r="S1" s="53">
        <v>18</v>
      </c>
    </row>
    <row r="2" spans="1:20" x14ac:dyDescent="0.25"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</row>
    <row r="3" spans="1:20" ht="123.75" customHeight="1" x14ac:dyDescent="0.25">
      <c r="A3" s="129"/>
      <c r="B3" s="7"/>
      <c r="C3" s="7"/>
      <c r="D3" s="202" t="s">
        <v>202</v>
      </c>
      <c r="E3" s="203"/>
      <c r="F3" s="202" t="s">
        <v>203</v>
      </c>
      <c r="G3" s="203"/>
      <c r="H3" s="204" t="s">
        <v>204</v>
      </c>
      <c r="I3" s="205"/>
      <c r="J3" s="204" t="s">
        <v>205</v>
      </c>
      <c r="K3" s="205"/>
      <c r="L3" s="8"/>
      <c r="M3" s="8"/>
      <c r="N3" s="129"/>
      <c r="O3" s="129"/>
      <c r="P3" s="129"/>
      <c r="Q3" s="129"/>
      <c r="R3" s="129"/>
      <c r="S3" s="129"/>
    </row>
    <row r="4" spans="1:20" x14ac:dyDescent="0.25">
      <c r="A4" s="129"/>
      <c r="B4" s="129"/>
      <c r="C4" s="129"/>
      <c r="D4" s="206" t="s">
        <v>70</v>
      </c>
      <c r="E4" s="207"/>
      <c r="F4" s="206" t="s">
        <v>70</v>
      </c>
      <c r="G4" s="207"/>
      <c r="H4" s="206" t="s">
        <v>70</v>
      </c>
      <c r="I4" s="207"/>
      <c r="J4" s="206" t="s">
        <v>70</v>
      </c>
      <c r="K4" s="207"/>
      <c r="L4" s="201" t="s">
        <v>133</v>
      </c>
      <c r="M4" s="201"/>
      <c r="N4" s="129"/>
      <c r="O4" s="129"/>
      <c r="P4" s="129"/>
      <c r="Q4" s="129"/>
      <c r="R4" s="129"/>
      <c r="S4" s="129"/>
    </row>
    <row r="5" spans="1:20" ht="63.75" x14ac:dyDescent="0.25">
      <c r="A5" s="130" t="s">
        <v>71</v>
      </c>
      <c r="B5" s="131" t="s">
        <v>54</v>
      </c>
      <c r="C5" s="131" t="s">
        <v>72</v>
      </c>
      <c r="D5" s="131" t="s">
        <v>73</v>
      </c>
      <c r="E5" s="131" t="s">
        <v>76</v>
      </c>
      <c r="F5" s="131" t="s">
        <v>73</v>
      </c>
      <c r="G5" s="131" t="s">
        <v>75</v>
      </c>
      <c r="H5" s="131" t="s">
        <v>73</v>
      </c>
      <c r="I5" s="131" t="s">
        <v>74</v>
      </c>
      <c r="J5" s="131" t="s">
        <v>73</v>
      </c>
      <c r="K5" s="131" t="s">
        <v>132</v>
      </c>
      <c r="L5" s="131" t="s">
        <v>73</v>
      </c>
      <c r="M5" s="131" t="s">
        <v>76</v>
      </c>
      <c r="N5" s="131" t="s">
        <v>77</v>
      </c>
      <c r="O5" s="131" t="s">
        <v>78</v>
      </c>
      <c r="P5" s="131" t="s">
        <v>79</v>
      </c>
      <c r="Q5" s="131" t="s">
        <v>80</v>
      </c>
      <c r="R5" s="131" t="s">
        <v>81</v>
      </c>
      <c r="S5" s="131" t="s">
        <v>82</v>
      </c>
    </row>
    <row r="6" spans="1:20" x14ac:dyDescent="0.25">
      <c r="A6" s="132" t="s">
        <v>66</v>
      </c>
      <c r="B6" s="133">
        <v>15</v>
      </c>
      <c r="C6" s="133" t="s">
        <v>83</v>
      </c>
      <c r="D6" s="134">
        <v>8</v>
      </c>
      <c r="E6" s="134">
        <v>35612728</v>
      </c>
      <c r="F6" s="134">
        <v>24</v>
      </c>
      <c r="G6" s="134">
        <v>78787177</v>
      </c>
      <c r="H6" s="134">
        <v>4</v>
      </c>
      <c r="I6" s="134">
        <v>101685479</v>
      </c>
      <c r="J6" s="134">
        <v>6</v>
      </c>
      <c r="K6" s="134">
        <v>36824278</v>
      </c>
      <c r="L6" s="134">
        <f t="shared" ref="L6:L21" si="0">D6+F6+H6+J6</f>
        <v>42</v>
      </c>
      <c r="M6" s="134">
        <f t="shared" ref="M6:M21" si="1">E6+G6+I6+K6</f>
        <v>252909662</v>
      </c>
      <c r="N6" s="134">
        <f>IFERROR(VLOOKUP(B6,Población!$A$7:$B$22,2,0),0)</f>
        <v>226068</v>
      </c>
      <c r="O6" s="132">
        <f t="shared" ref="O6:O21" si="2">IF(C6="SÍ",(M6/N6),0)</f>
        <v>1118.7326910487111</v>
      </c>
      <c r="P6" s="135">
        <f t="shared" ref="P6:P21" si="3">IF(O6&gt;0,$O$24/O6,0)</f>
        <v>0.23479561028317608</v>
      </c>
      <c r="Q6" s="135">
        <f t="shared" ref="Q6:Q21" si="4">P6/$P$22</f>
        <v>4.4866887399388267E-2</v>
      </c>
      <c r="R6" s="133">
        <v>1</v>
      </c>
      <c r="S6" s="135">
        <f>IF(Q6&gt;0,(Q6/R6),0)</f>
        <v>4.4866887399388267E-2</v>
      </c>
      <c r="T6" s="127"/>
    </row>
    <row r="7" spans="1:20" x14ac:dyDescent="0.25">
      <c r="A7" s="132" t="s">
        <v>56</v>
      </c>
      <c r="B7" s="133">
        <v>1</v>
      </c>
      <c r="C7" s="133" t="s">
        <v>83</v>
      </c>
      <c r="D7" s="134">
        <v>13</v>
      </c>
      <c r="E7" s="134">
        <v>38706701</v>
      </c>
      <c r="F7" s="134">
        <v>4</v>
      </c>
      <c r="G7" s="134">
        <v>53483325</v>
      </c>
      <c r="H7" s="134">
        <v>2</v>
      </c>
      <c r="I7" s="134">
        <v>54973571</v>
      </c>
      <c r="J7" s="134">
        <v>6</v>
      </c>
      <c r="K7" s="134">
        <v>84237781</v>
      </c>
      <c r="L7" s="134">
        <f t="shared" si="0"/>
        <v>25</v>
      </c>
      <c r="M7" s="134">
        <f t="shared" si="1"/>
        <v>231401378</v>
      </c>
      <c r="N7" s="134">
        <f>IFERROR(VLOOKUP(B7,Población!$A$7:$B$22,2,0),0)</f>
        <v>330558</v>
      </c>
      <c r="O7" s="132">
        <f t="shared" si="2"/>
        <v>700.03260547316961</v>
      </c>
      <c r="P7" s="135">
        <f t="shared" si="3"/>
        <v>0.37523041481899888</v>
      </c>
      <c r="Q7" s="135">
        <f t="shared" si="4"/>
        <v>7.1702451124215458E-2</v>
      </c>
      <c r="R7" s="133">
        <v>1</v>
      </c>
      <c r="S7" s="135">
        <f t="shared" ref="S7:S21" si="5">IF(Q7&gt;0,(Q7/R7),0)</f>
        <v>7.1702451124215458E-2</v>
      </c>
      <c r="T7" s="127"/>
    </row>
    <row r="8" spans="1:20" x14ac:dyDescent="0.25">
      <c r="A8" s="132" t="s">
        <v>60</v>
      </c>
      <c r="B8" s="133">
        <v>2</v>
      </c>
      <c r="C8" s="133" t="s">
        <v>83</v>
      </c>
      <c r="D8" s="134">
        <v>8</v>
      </c>
      <c r="E8" s="134">
        <v>17124037.300000001</v>
      </c>
      <c r="F8" s="134">
        <v>8</v>
      </c>
      <c r="G8" s="134">
        <v>32776675</v>
      </c>
      <c r="H8" s="134">
        <v>2</v>
      </c>
      <c r="I8" s="134">
        <v>35358483</v>
      </c>
      <c r="J8" s="134">
        <v>7</v>
      </c>
      <c r="K8" s="134">
        <v>74323902</v>
      </c>
      <c r="L8" s="134">
        <f t="shared" si="0"/>
        <v>25</v>
      </c>
      <c r="M8" s="134">
        <f t="shared" si="1"/>
        <v>159583097.30000001</v>
      </c>
      <c r="N8" s="134">
        <f>IFERROR(VLOOKUP(B8,Población!$A$7:$B$22,2,0),0)</f>
        <v>607534</v>
      </c>
      <c r="O8" s="132">
        <f t="shared" si="2"/>
        <v>262.67352493852201</v>
      </c>
      <c r="P8" s="135">
        <f t="shared" si="3"/>
        <v>1</v>
      </c>
      <c r="Q8" s="135">
        <f t="shared" si="4"/>
        <v>0.19108912362235561</v>
      </c>
      <c r="R8" s="133">
        <v>1</v>
      </c>
      <c r="S8" s="135">
        <f t="shared" si="5"/>
        <v>0.19108912362235561</v>
      </c>
      <c r="T8" s="127"/>
    </row>
    <row r="9" spans="1:20" x14ac:dyDescent="0.25">
      <c r="A9" s="132" t="s">
        <v>65</v>
      </c>
      <c r="B9" s="133">
        <v>3</v>
      </c>
      <c r="C9" s="133" t="s">
        <v>83</v>
      </c>
      <c r="D9" s="134">
        <v>14</v>
      </c>
      <c r="E9" s="134">
        <v>193593735</v>
      </c>
      <c r="F9" s="134">
        <v>6</v>
      </c>
      <c r="G9" s="134">
        <v>30223097</v>
      </c>
      <c r="H9" s="134">
        <v>1</v>
      </c>
      <c r="I9" s="134">
        <v>4180939</v>
      </c>
      <c r="J9" s="134">
        <v>7</v>
      </c>
      <c r="K9" s="134">
        <v>52741356</v>
      </c>
      <c r="L9" s="134">
        <f t="shared" si="0"/>
        <v>28</v>
      </c>
      <c r="M9" s="134">
        <f t="shared" si="1"/>
        <v>280739127</v>
      </c>
      <c r="N9" s="134">
        <f>IFERROR(VLOOKUP(B9,Población!$A$7:$B$22,2,0),0)</f>
        <v>286168</v>
      </c>
      <c r="O9" s="132">
        <f t="shared" si="2"/>
        <v>981.02907033630595</v>
      </c>
      <c r="P9" s="135">
        <f t="shared" si="3"/>
        <v>0.26775304920217613</v>
      </c>
      <c r="Q9" s="135">
        <f t="shared" si="4"/>
        <v>5.11646955192573E-2</v>
      </c>
      <c r="R9" s="133">
        <v>1</v>
      </c>
      <c r="S9" s="135">
        <f t="shared" si="5"/>
        <v>5.11646955192573E-2</v>
      </c>
      <c r="T9" s="127"/>
    </row>
    <row r="10" spans="1:20" x14ac:dyDescent="0.25">
      <c r="A10" s="132" t="s">
        <v>61</v>
      </c>
      <c r="B10" s="133">
        <v>4</v>
      </c>
      <c r="C10" s="133" t="s">
        <v>83</v>
      </c>
      <c r="D10" s="134">
        <v>34</v>
      </c>
      <c r="E10" s="134">
        <v>88675424</v>
      </c>
      <c r="F10" s="134">
        <v>31</v>
      </c>
      <c r="G10" s="134">
        <v>156504263.19999999</v>
      </c>
      <c r="H10" s="134">
        <v>1</v>
      </c>
      <c r="I10" s="134">
        <v>30000000</v>
      </c>
      <c r="J10" s="134">
        <v>7</v>
      </c>
      <c r="K10" s="134">
        <v>72380506</v>
      </c>
      <c r="L10" s="134">
        <f t="shared" si="0"/>
        <v>73</v>
      </c>
      <c r="M10" s="134">
        <f t="shared" si="1"/>
        <v>347560193.19999999</v>
      </c>
      <c r="N10" s="134">
        <f>IFERROR(VLOOKUP(B10,Población!$A$7:$B$22,2,0),0)</f>
        <v>757586</v>
      </c>
      <c r="O10" s="132">
        <f t="shared" si="2"/>
        <v>458.77325240962739</v>
      </c>
      <c r="P10" s="135">
        <f t="shared" si="3"/>
        <v>0.57255631961731557</v>
      </c>
      <c r="Q10" s="135">
        <f t="shared" si="4"/>
        <v>0.10940928534011417</v>
      </c>
      <c r="R10" s="133">
        <v>1</v>
      </c>
      <c r="S10" s="135">
        <f t="shared" si="5"/>
        <v>0.10940928534011417</v>
      </c>
      <c r="T10" s="127"/>
    </row>
    <row r="11" spans="1:20" x14ac:dyDescent="0.25">
      <c r="A11" s="132" t="s">
        <v>62</v>
      </c>
      <c r="B11" s="133">
        <v>5</v>
      </c>
      <c r="C11" s="133" t="s">
        <v>83</v>
      </c>
      <c r="D11" s="134">
        <v>222</v>
      </c>
      <c r="E11" s="134">
        <v>888224589.70000005</v>
      </c>
      <c r="F11" s="134">
        <v>159</v>
      </c>
      <c r="G11" s="134">
        <v>850752061</v>
      </c>
      <c r="H11" s="134">
        <v>24</v>
      </c>
      <c r="I11" s="134">
        <v>599727902.89999998</v>
      </c>
      <c r="J11" s="134">
        <v>96</v>
      </c>
      <c r="K11" s="134">
        <v>988215594.15999997</v>
      </c>
      <c r="L11" s="134">
        <f t="shared" si="0"/>
        <v>501</v>
      </c>
      <c r="M11" s="134">
        <f t="shared" si="1"/>
        <v>3326920147.7599998</v>
      </c>
      <c r="N11" s="134">
        <f>IFERROR(VLOOKUP(B11,Población!$A$7:$B$22,2,0),0)</f>
        <v>1815902</v>
      </c>
      <c r="O11" s="132">
        <f t="shared" si="2"/>
        <v>1832.1033556656691</v>
      </c>
      <c r="P11" s="135">
        <f t="shared" si="3"/>
        <v>0.14337265642040334</v>
      </c>
      <c r="Q11" s="135">
        <f t="shared" si="4"/>
        <v>2.7396955266783971E-2</v>
      </c>
      <c r="R11" s="133">
        <v>2</v>
      </c>
      <c r="S11" s="135">
        <f t="shared" si="5"/>
        <v>1.3698477633391985E-2</v>
      </c>
      <c r="T11" s="127"/>
    </row>
    <row r="12" spans="1:20" x14ac:dyDescent="0.25">
      <c r="A12" s="132" t="s">
        <v>59</v>
      </c>
      <c r="B12" s="133">
        <v>13</v>
      </c>
      <c r="C12" s="133" t="s">
        <v>83</v>
      </c>
      <c r="D12" s="134">
        <v>449</v>
      </c>
      <c r="E12" s="134">
        <v>1789710524.0999999</v>
      </c>
      <c r="F12" s="134">
        <v>382</v>
      </c>
      <c r="G12" s="134">
        <v>1948486549.7</v>
      </c>
      <c r="H12" s="134">
        <v>118</v>
      </c>
      <c r="I12" s="134">
        <v>4437898067.0599995</v>
      </c>
      <c r="J12" s="134">
        <v>478</v>
      </c>
      <c r="K12" s="134">
        <v>4492806407.1199999</v>
      </c>
      <c r="L12" s="134">
        <f t="shared" si="0"/>
        <v>1427</v>
      </c>
      <c r="M12" s="134">
        <f t="shared" si="1"/>
        <v>12668901547.98</v>
      </c>
      <c r="N12" s="134">
        <f>IFERROR(VLOOKUP(B12,Población!$A$7:$B$22,2,0),0)</f>
        <v>7112808</v>
      </c>
      <c r="O12" s="132">
        <f t="shared" si="2"/>
        <v>1781.139255829765</v>
      </c>
      <c r="P12" s="135">
        <f t="shared" si="3"/>
        <v>0.14747500740258088</v>
      </c>
      <c r="Q12" s="135">
        <f t="shared" si="4"/>
        <v>2.8180869920759587E-2</v>
      </c>
      <c r="R12" s="133">
        <v>3</v>
      </c>
      <c r="S12" s="135">
        <f t="shared" si="5"/>
        <v>9.393623306919863E-3</v>
      </c>
      <c r="T12" s="127"/>
    </row>
    <row r="13" spans="1:20" x14ac:dyDescent="0.25">
      <c r="A13" s="132" t="s">
        <v>63</v>
      </c>
      <c r="B13" s="133">
        <v>6</v>
      </c>
      <c r="C13" s="133" t="s">
        <v>83</v>
      </c>
      <c r="D13" s="134">
        <v>29</v>
      </c>
      <c r="E13" s="134">
        <v>190654573</v>
      </c>
      <c r="F13" s="134">
        <v>16</v>
      </c>
      <c r="G13" s="134">
        <v>110214327</v>
      </c>
      <c r="H13" s="134">
        <v>2</v>
      </c>
      <c r="I13" s="134">
        <v>118872300.40000001</v>
      </c>
      <c r="J13" s="134">
        <v>15</v>
      </c>
      <c r="K13" s="134">
        <v>140405073.80000001</v>
      </c>
      <c r="L13" s="134">
        <f t="shared" si="0"/>
        <v>62</v>
      </c>
      <c r="M13" s="134">
        <f t="shared" si="1"/>
        <v>560146274.20000005</v>
      </c>
      <c r="N13" s="134">
        <f>IFERROR(VLOOKUP(B13,Población!$A$7:$B$22,2,0),0)</f>
        <v>914555</v>
      </c>
      <c r="O13" s="132">
        <f t="shared" si="2"/>
        <v>612.47959302611662</v>
      </c>
      <c r="P13" s="135">
        <f t="shared" si="3"/>
        <v>0.42886902344078814</v>
      </c>
      <c r="Q13" s="135">
        <f t="shared" si="4"/>
        <v>8.1952205838075692E-2</v>
      </c>
      <c r="R13" s="133">
        <v>1</v>
      </c>
      <c r="S13" s="135">
        <f t="shared" si="5"/>
        <v>8.1952205838075692E-2</v>
      </c>
      <c r="T13" s="127"/>
    </row>
    <row r="14" spans="1:20" x14ac:dyDescent="0.25">
      <c r="A14" s="132" t="s">
        <v>55</v>
      </c>
      <c r="B14" s="133">
        <v>7</v>
      </c>
      <c r="C14" s="133" t="s">
        <v>83</v>
      </c>
      <c r="D14" s="134">
        <v>27</v>
      </c>
      <c r="E14" s="134">
        <v>64506304</v>
      </c>
      <c r="F14" s="134">
        <v>29</v>
      </c>
      <c r="G14" s="134">
        <v>190440867.90000001</v>
      </c>
      <c r="H14" s="134">
        <v>2</v>
      </c>
      <c r="I14" s="134">
        <v>189917240</v>
      </c>
      <c r="J14" s="134">
        <v>9</v>
      </c>
      <c r="K14" s="134">
        <v>56833612</v>
      </c>
      <c r="L14" s="134">
        <f t="shared" si="0"/>
        <v>67</v>
      </c>
      <c r="M14" s="134">
        <f t="shared" si="1"/>
        <v>501698023.89999998</v>
      </c>
      <c r="N14" s="134">
        <f>IFERROR(VLOOKUP(B14,Población!$A$7:$B$22,2,0),0)</f>
        <v>1044950</v>
      </c>
      <c r="O14" s="132">
        <f t="shared" si="2"/>
        <v>480.11677486961094</v>
      </c>
      <c r="P14" s="135">
        <f t="shared" si="3"/>
        <v>0.54710341043563482</v>
      </c>
      <c r="Q14" s="135">
        <f>P14/$P$22</f>
        <v>0.10454551123094738</v>
      </c>
      <c r="R14" s="133">
        <v>1</v>
      </c>
      <c r="S14" s="135">
        <f t="shared" si="5"/>
        <v>0.10454551123094738</v>
      </c>
      <c r="T14" s="127"/>
    </row>
    <row r="15" spans="1:20" x14ac:dyDescent="0.25">
      <c r="A15" s="132" t="s">
        <v>84</v>
      </c>
      <c r="B15" s="133">
        <v>16</v>
      </c>
      <c r="C15" s="133" t="s">
        <v>85</v>
      </c>
      <c r="D15" s="134">
        <v>11</v>
      </c>
      <c r="E15" s="134">
        <v>24250528</v>
      </c>
      <c r="F15" s="134">
        <v>6</v>
      </c>
      <c r="G15" s="134">
        <v>32497036</v>
      </c>
      <c r="H15" s="134">
        <v>1</v>
      </c>
      <c r="I15" s="134">
        <v>25000000</v>
      </c>
      <c r="J15" s="134">
        <v>5</v>
      </c>
      <c r="K15" s="134">
        <v>19202535</v>
      </c>
      <c r="L15" s="134">
        <f t="shared" si="0"/>
        <v>23</v>
      </c>
      <c r="M15" s="134">
        <f t="shared" si="1"/>
        <v>100950099</v>
      </c>
      <c r="N15" s="134">
        <f>IFERROR(VLOOKUP(B15,Población!$A$7:$B$22,2,0),0)</f>
        <v>480609</v>
      </c>
      <c r="O15" s="132">
        <f t="shared" si="2"/>
        <v>0</v>
      </c>
      <c r="P15" s="135">
        <f t="shared" si="3"/>
        <v>0</v>
      </c>
      <c r="Q15" s="135">
        <f t="shared" si="4"/>
        <v>0</v>
      </c>
      <c r="R15" s="133">
        <v>0</v>
      </c>
      <c r="S15" s="135">
        <f t="shared" si="5"/>
        <v>0</v>
      </c>
      <c r="T15" s="127"/>
    </row>
    <row r="16" spans="1:20" x14ac:dyDescent="0.25">
      <c r="A16" s="132" t="s">
        <v>86</v>
      </c>
      <c r="B16" s="133">
        <v>8</v>
      </c>
      <c r="C16" s="133" t="s">
        <v>83</v>
      </c>
      <c r="D16" s="134">
        <v>61</v>
      </c>
      <c r="E16" s="134">
        <v>205721609.30000001</v>
      </c>
      <c r="F16" s="134">
        <v>52</v>
      </c>
      <c r="G16" s="134">
        <v>272847369.89999998</v>
      </c>
      <c r="H16" s="134">
        <v>9</v>
      </c>
      <c r="I16" s="134">
        <v>308913808</v>
      </c>
      <c r="J16" s="134">
        <v>38</v>
      </c>
      <c r="K16" s="134">
        <v>287781958</v>
      </c>
      <c r="L16" s="134">
        <f t="shared" si="0"/>
        <v>160</v>
      </c>
      <c r="M16" s="134">
        <f t="shared" si="1"/>
        <v>1075264745.2</v>
      </c>
      <c r="N16" s="134">
        <f>IFERROR(VLOOKUP(B16,Población!$A$7:$B$22,2,0),0)</f>
        <v>1556805</v>
      </c>
      <c r="O16" s="132">
        <f t="shared" si="2"/>
        <v>690.68685236750912</v>
      </c>
      <c r="P16" s="135">
        <f t="shared" si="3"/>
        <v>0.38030769521403235</v>
      </c>
      <c r="Q16" s="135">
        <f t="shared" si="4"/>
        <v>7.2672664185287367E-2</v>
      </c>
      <c r="R16" s="133">
        <v>1</v>
      </c>
      <c r="S16" s="135">
        <f t="shared" si="5"/>
        <v>7.2672664185287367E-2</v>
      </c>
      <c r="T16" s="127"/>
    </row>
    <row r="17" spans="1:20" x14ac:dyDescent="0.25">
      <c r="A17" s="132" t="s">
        <v>87</v>
      </c>
      <c r="B17" s="133">
        <v>9</v>
      </c>
      <c r="C17" s="133" t="s">
        <v>83</v>
      </c>
      <c r="D17" s="134">
        <v>34</v>
      </c>
      <c r="E17" s="134">
        <v>50076632.450000003</v>
      </c>
      <c r="F17" s="134">
        <v>28</v>
      </c>
      <c r="G17" s="134">
        <v>282760626.39999998</v>
      </c>
      <c r="H17" s="134">
        <v>7</v>
      </c>
      <c r="I17" s="134">
        <v>130892240</v>
      </c>
      <c r="J17" s="134">
        <v>16</v>
      </c>
      <c r="K17" s="134">
        <v>115676322</v>
      </c>
      <c r="L17" s="134">
        <f t="shared" si="0"/>
        <v>85</v>
      </c>
      <c r="M17" s="134">
        <f t="shared" si="1"/>
        <v>579405820.8499999</v>
      </c>
      <c r="N17" s="134">
        <f>IFERROR(VLOOKUP(B17,Población!$A$7:$B$22,2,0),0)</f>
        <v>957224</v>
      </c>
      <c r="O17" s="132">
        <f t="shared" si="2"/>
        <v>605.29805024738187</v>
      </c>
      <c r="P17" s="135">
        <f t="shared" si="3"/>
        <v>0.43395732867662273</v>
      </c>
      <c r="Q17" s="135">
        <f t="shared" si="4"/>
        <v>8.2924525626314374E-2</v>
      </c>
      <c r="R17" s="133">
        <v>1</v>
      </c>
      <c r="S17" s="135">
        <f t="shared" si="5"/>
        <v>8.2924525626314374E-2</v>
      </c>
      <c r="T17" s="127"/>
    </row>
    <row r="18" spans="1:20" x14ac:dyDescent="0.25">
      <c r="A18" s="132" t="s">
        <v>88</v>
      </c>
      <c r="B18" s="133">
        <v>14</v>
      </c>
      <c r="C18" s="133" t="s">
        <v>85</v>
      </c>
      <c r="D18" s="134">
        <v>40</v>
      </c>
      <c r="E18" s="134">
        <v>142371462</v>
      </c>
      <c r="F18" s="134">
        <v>28</v>
      </c>
      <c r="G18" s="134">
        <v>140132395.69999999</v>
      </c>
      <c r="H18" s="134">
        <v>4</v>
      </c>
      <c r="I18" s="134">
        <v>44938114</v>
      </c>
      <c r="J18" s="134">
        <v>10</v>
      </c>
      <c r="K18" s="134">
        <v>99096056</v>
      </c>
      <c r="L18" s="134">
        <f t="shared" si="0"/>
        <v>82</v>
      </c>
      <c r="M18" s="134">
        <f t="shared" si="1"/>
        <v>426538027.69999999</v>
      </c>
      <c r="N18" s="134">
        <f>IFERROR(VLOOKUP(B18,Población!$A$7:$B$22,2,0),0)</f>
        <v>384837</v>
      </c>
      <c r="O18" s="132">
        <f t="shared" si="2"/>
        <v>0</v>
      </c>
      <c r="P18" s="135">
        <f t="shared" si="3"/>
        <v>0</v>
      </c>
      <c r="Q18" s="135">
        <f t="shared" si="4"/>
        <v>0</v>
      </c>
      <c r="R18" s="133">
        <v>0</v>
      </c>
      <c r="S18" s="135">
        <f t="shared" si="5"/>
        <v>0</v>
      </c>
      <c r="T18" s="127"/>
    </row>
    <row r="19" spans="1:20" x14ac:dyDescent="0.25">
      <c r="A19" s="132" t="s">
        <v>89</v>
      </c>
      <c r="B19" s="133">
        <v>10</v>
      </c>
      <c r="C19" s="133" t="s">
        <v>83</v>
      </c>
      <c r="D19" s="134">
        <v>46</v>
      </c>
      <c r="E19" s="134">
        <v>179358863</v>
      </c>
      <c r="F19" s="134">
        <v>38</v>
      </c>
      <c r="G19" s="134">
        <v>306513291.39999998</v>
      </c>
      <c r="H19" s="134">
        <v>1</v>
      </c>
      <c r="I19" s="134">
        <v>10092623</v>
      </c>
      <c r="J19" s="134">
        <v>16</v>
      </c>
      <c r="K19" s="134">
        <v>120828498</v>
      </c>
      <c r="L19" s="134">
        <f t="shared" si="0"/>
        <v>101</v>
      </c>
      <c r="M19" s="134">
        <f t="shared" si="1"/>
        <v>616793275.39999998</v>
      </c>
      <c r="N19" s="134">
        <f>IFERROR(VLOOKUP(B19,Población!$A$7:$B$22,2,0),0)</f>
        <v>828708</v>
      </c>
      <c r="O19" s="132">
        <f t="shared" si="2"/>
        <v>744.28299883674345</v>
      </c>
      <c r="P19" s="135">
        <f t="shared" si="3"/>
        <v>0.35292157062442692</v>
      </c>
      <c r="Q19" s="135">
        <f t="shared" si="4"/>
        <v>6.7439473638047018E-2</v>
      </c>
      <c r="R19" s="133">
        <v>1</v>
      </c>
      <c r="S19" s="135">
        <f t="shared" si="5"/>
        <v>6.7439473638047018E-2</v>
      </c>
      <c r="T19" s="127"/>
    </row>
    <row r="20" spans="1:20" x14ac:dyDescent="0.25">
      <c r="A20" s="132" t="s">
        <v>68</v>
      </c>
      <c r="B20" s="133">
        <v>11</v>
      </c>
      <c r="C20" s="133" t="s">
        <v>83</v>
      </c>
      <c r="D20" s="134">
        <v>8</v>
      </c>
      <c r="E20" s="134">
        <v>37627967</v>
      </c>
      <c r="F20" s="134">
        <v>6</v>
      </c>
      <c r="G20" s="134">
        <v>57636349</v>
      </c>
      <c r="H20" s="134">
        <v>1</v>
      </c>
      <c r="I20" s="134">
        <v>29864000</v>
      </c>
      <c r="J20" s="134">
        <v>3</v>
      </c>
      <c r="K20" s="134">
        <v>58220588.799999997</v>
      </c>
      <c r="L20" s="134">
        <f t="shared" si="0"/>
        <v>18</v>
      </c>
      <c r="M20" s="134">
        <f t="shared" si="1"/>
        <v>183348904.80000001</v>
      </c>
      <c r="N20" s="134">
        <f>IFERROR(VLOOKUP(B20,Población!$A$7:$B$22,2,0),0)</f>
        <v>103158</v>
      </c>
      <c r="O20" s="132">
        <f t="shared" si="2"/>
        <v>1777.360018612226</v>
      </c>
      <c r="P20" s="135">
        <f t="shared" si="3"/>
        <v>0.14778858654850308</v>
      </c>
      <c r="Q20" s="135">
        <f t="shared" si="4"/>
        <v>2.8240791484940107E-2</v>
      </c>
      <c r="R20" s="133">
        <v>1</v>
      </c>
      <c r="S20" s="135">
        <f t="shared" si="5"/>
        <v>2.8240791484940107E-2</v>
      </c>
      <c r="T20" s="127"/>
    </row>
    <row r="21" spans="1:20" x14ac:dyDescent="0.25">
      <c r="A21" s="132" t="s">
        <v>67</v>
      </c>
      <c r="B21" s="133">
        <v>12</v>
      </c>
      <c r="C21" s="133" t="s">
        <v>83</v>
      </c>
      <c r="D21" s="134">
        <v>14</v>
      </c>
      <c r="E21" s="134">
        <v>28040816</v>
      </c>
      <c r="F21" s="134">
        <v>13</v>
      </c>
      <c r="G21" s="134">
        <v>62286827</v>
      </c>
      <c r="H21" s="134">
        <v>1</v>
      </c>
      <c r="I21" s="134">
        <v>24949690</v>
      </c>
      <c r="J21" s="134">
        <v>10</v>
      </c>
      <c r="K21" s="134">
        <v>102321577</v>
      </c>
      <c r="L21" s="134">
        <f t="shared" si="0"/>
        <v>38</v>
      </c>
      <c r="M21" s="134">
        <f t="shared" si="1"/>
        <v>217598910</v>
      </c>
      <c r="N21" s="134">
        <f>IFERROR(VLOOKUP(B21,Población!$A$7:$B$22,2,0),0)</f>
        <v>166533</v>
      </c>
      <c r="O21" s="132">
        <f t="shared" si="2"/>
        <v>1306.6413863918863</v>
      </c>
      <c r="P21" s="135">
        <f t="shared" si="3"/>
        <v>0.20102954618930255</v>
      </c>
      <c r="Q21" s="135">
        <f t="shared" si="4"/>
        <v>3.8414559803513687E-2</v>
      </c>
      <c r="R21" s="133">
        <v>1</v>
      </c>
      <c r="S21" s="135">
        <f t="shared" si="5"/>
        <v>3.8414559803513687E-2</v>
      </c>
      <c r="T21" s="127"/>
    </row>
    <row r="22" spans="1:20" x14ac:dyDescent="0.25">
      <c r="A22" s="136" t="s">
        <v>90</v>
      </c>
      <c r="B22" s="129"/>
      <c r="C22" s="129"/>
      <c r="D22" s="137">
        <f>SUM(D6:D21)</f>
        <v>1018</v>
      </c>
      <c r="E22" s="137">
        <f>SUM(E6:E21)</f>
        <v>3974256493.8499999</v>
      </c>
      <c r="F22" s="137">
        <f t="shared" ref="F22:R22" si="6">SUM(F6:F21)</f>
        <v>830</v>
      </c>
      <c r="G22" s="137">
        <f t="shared" si="6"/>
        <v>4606342238.1999998</v>
      </c>
      <c r="H22" s="137">
        <f t="shared" si="6"/>
        <v>180</v>
      </c>
      <c r="I22" s="137">
        <f t="shared" si="6"/>
        <v>6147264457.3599987</v>
      </c>
      <c r="J22" s="137">
        <f t="shared" si="6"/>
        <v>729</v>
      </c>
      <c r="K22" s="137">
        <f t="shared" si="6"/>
        <v>6801896044.8800001</v>
      </c>
      <c r="L22" s="137">
        <f t="shared" si="6"/>
        <v>2757</v>
      </c>
      <c r="M22" s="137">
        <f t="shared" si="6"/>
        <v>21529759234.290001</v>
      </c>
      <c r="N22" s="137">
        <f t="shared" si="6"/>
        <v>17574003</v>
      </c>
      <c r="O22" s="138">
        <f t="shared" si="6"/>
        <v>13351.349430053244</v>
      </c>
      <c r="P22" s="139">
        <f t="shared" si="6"/>
        <v>5.2331602188739614</v>
      </c>
      <c r="Q22" s="139">
        <f t="shared" si="6"/>
        <v>1</v>
      </c>
      <c r="R22" s="137">
        <f t="shared" si="6"/>
        <v>17</v>
      </c>
      <c r="S22" s="140"/>
    </row>
    <row r="23" spans="1:20" x14ac:dyDescent="0.25">
      <c r="A23" s="129"/>
      <c r="B23" s="129"/>
      <c r="C23" s="129"/>
      <c r="D23" s="189">
        <f>+D22-'14.9'!B24</f>
        <v>0</v>
      </c>
      <c r="E23" s="189">
        <f>+E22-'14.9'!C24</f>
        <v>0</v>
      </c>
      <c r="F23" s="189">
        <f>+F22-'15.8'!B24</f>
        <v>0</v>
      </c>
      <c r="G23" s="189">
        <f>+G22-'15.8'!C24</f>
        <v>0</v>
      </c>
      <c r="H23" s="189">
        <f>+'16.1'!B24-H22</f>
        <v>0</v>
      </c>
      <c r="I23" s="189">
        <f>+'16.1'!C24-I22</f>
        <v>0</v>
      </c>
      <c r="J23" s="189">
        <f>J22-'22.2'!B24</f>
        <v>0</v>
      </c>
      <c r="K23" s="189">
        <f>K22-'22.2'!C24</f>
        <v>0</v>
      </c>
      <c r="L23" s="129"/>
      <c r="M23" s="129"/>
      <c r="N23" s="129"/>
      <c r="O23" s="129"/>
      <c r="P23" s="129"/>
      <c r="Q23" s="129"/>
      <c r="R23" s="129"/>
      <c r="S23" s="129"/>
    </row>
    <row r="24" spans="1:20" x14ac:dyDescent="0.25">
      <c r="A24" s="129"/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41" t="s">
        <v>91</v>
      </c>
      <c r="O24" s="141">
        <f>MIN(O6:O14,O16:O17,O19:O21)</f>
        <v>262.67352493852201</v>
      </c>
      <c r="P24" s="129"/>
      <c r="Q24" s="129"/>
      <c r="R24" s="129"/>
      <c r="S24" s="129"/>
    </row>
  </sheetData>
  <mergeCells count="9">
    <mergeCell ref="L4:M4"/>
    <mergeCell ref="D3:E3"/>
    <mergeCell ref="F3:G3"/>
    <mergeCell ref="H3:I3"/>
    <mergeCell ref="J3:K3"/>
    <mergeCell ref="D4:E4"/>
    <mergeCell ref="F4:G4"/>
    <mergeCell ref="H4:I4"/>
    <mergeCell ref="J4:K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2D127-D02D-4E06-BFFF-4DE4159AB325}">
  <dimension ref="A2:AC31"/>
  <sheetViews>
    <sheetView topLeftCell="A3" zoomScaleNormal="100" workbookViewId="0">
      <selection activeCell="B24" sqref="B24:C24"/>
    </sheetView>
  </sheetViews>
  <sheetFormatPr baseColWidth="10" defaultColWidth="9.140625" defaultRowHeight="10.5" x14ac:dyDescent="0.25"/>
  <cols>
    <col min="1" max="1" width="26.42578125" style="8" customWidth="1"/>
    <col min="2" max="2" width="15.85546875" style="8" bestFit="1" customWidth="1"/>
    <col min="3" max="3" width="22.5703125" style="8" bestFit="1" customWidth="1"/>
    <col min="4" max="4" width="22.5703125" style="8" customWidth="1"/>
    <col min="5" max="5" width="22.5703125" style="8" bestFit="1" customWidth="1"/>
    <col min="6" max="6" width="15.85546875" style="8" bestFit="1" customWidth="1"/>
    <col min="7" max="7" width="22.5703125" style="8" bestFit="1" customWidth="1"/>
    <col min="8" max="8" width="15.85546875" style="8" bestFit="1" customWidth="1"/>
    <col min="9" max="9" width="22.5703125" style="8" bestFit="1" customWidth="1"/>
    <col min="10" max="10" width="15.85546875" style="8" bestFit="1" customWidth="1"/>
    <col min="11" max="11" width="22.5703125" style="8" bestFit="1" customWidth="1"/>
    <col min="12" max="12" width="15.85546875" style="8" bestFit="1" customWidth="1"/>
    <col min="13" max="13" width="22.5703125" style="8" bestFit="1" customWidth="1"/>
    <col min="14" max="14" width="15.85546875" style="8" bestFit="1" customWidth="1"/>
    <col min="15" max="15" width="22.5703125" style="8" bestFit="1" customWidth="1"/>
    <col min="16" max="16" width="15.85546875" style="8" bestFit="1" customWidth="1"/>
    <col min="17" max="17" width="22.5703125" style="8" bestFit="1" customWidth="1"/>
    <col min="18" max="18" width="15.85546875" style="8" customWidth="1"/>
    <col min="19" max="19" width="22.5703125" style="8" bestFit="1" customWidth="1"/>
    <col min="20" max="20" width="15.85546875" style="8" bestFit="1" customWidth="1"/>
    <col min="21" max="21" width="22.5703125" style="8" bestFit="1" customWidth="1"/>
    <col min="22" max="22" width="15.85546875" style="8" bestFit="1" customWidth="1"/>
    <col min="23" max="23" width="22.5703125" style="8" bestFit="1" customWidth="1"/>
    <col min="24" max="24" width="15.85546875" style="8" bestFit="1" customWidth="1"/>
    <col min="25" max="25" width="22.5703125" style="8" bestFit="1" customWidth="1"/>
    <col min="26" max="26" width="15.85546875" style="8" bestFit="1" customWidth="1"/>
    <col min="27" max="27" width="22.5703125" style="8" bestFit="1" customWidth="1"/>
    <col min="28" max="28" width="15.85546875" style="8" bestFit="1" customWidth="1"/>
    <col min="29" max="29" width="22.5703125" style="8" bestFit="1" customWidth="1"/>
    <col min="30" max="16384" width="9.140625" style="8"/>
  </cols>
  <sheetData>
    <row r="2" spans="1:29" ht="15" customHeight="1" x14ac:dyDescent="0.25">
      <c r="A2" s="9" t="s">
        <v>158</v>
      </c>
    </row>
    <row r="3" spans="1:29" ht="11.25" customHeight="1" x14ac:dyDescent="0.25">
      <c r="A3" s="10"/>
    </row>
    <row r="4" spans="1:29" ht="33.75" customHeight="1" x14ac:dyDescent="0.25">
      <c r="A4" s="54" t="s">
        <v>124</v>
      </c>
      <c r="B4" s="55" t="s">
        <v>70</v>
      </c>
      <c r="C4" s="11"/>
      <c r="D4" s="56" t="s">
        <v>159</v>
      </c>
      <c r="E4" s="22"/>
      <c r="F4" s="56" t="s">
        <v>160</v>
      </c>
      <c r="G4" s="22"/>
      <c r="H4" s="56" t="s">
        <v>161</v>
      </c>
      <c r="I4" s="56"/>
      <c r="J4" s="56" t="s">
        <v>162</v>
      </c>
      <c r="K4" s="22"/>
      <c r="L4" s="22" t="s">
        <v>163</v>
      </c>
      <c r="M4" s="22"/>
      <c r="N4" s="56" t="s">
        <v>164</v>
      </c>
      <c r="O4" s="56"/>
      <c r="P4" s="56" t="s">
        <v>93</v>
      </c>
      <c r="Q4" s="56"/>
      <c r="R4" s="22" t="s">
        <v>126</v>
      </c>
      <c r="S4" s="56"/>
      <c r="T4" s="56" t="s">
        <v>165</v>
      </c>
      <c r="U4" s="56"/>
      <c r="V4" s="56" t="s">
        <v>125</v>
      </c>
      <c r="W4" s="57"/>
      <c r="X4" s="22" t="s">
        <v>166</v>
      </c>
      <c r="Y4" s="22"/>
      <c r="Z4" s="56" t="s">
        <v>167</v>
      </c>
      <c r="AA4" s="56"/>
      <c r="AB4" s="56" t="s">
        <v>168</v>
      </c>
      <c r="AC4" s="56"/>
    </row>
    <row r="5" spans="1:29" ht="15" customHeight="1" x14ac:dyDescent="0.25">
      <c r="A5" s="58"/>
      <c r="B5" s="59" t="s">
        <v>73</v>
      </c>
      <c r="C5" s="13" t="s">
        <v>169</v>
      </c>
      <c r="D5" s="13" t="s">
        <v>73</v>
      </c>
      <c r="E5" s="13" t="s">
        <v>169</v>
      </c>
      <c r="F5" s="13" t="s">
        <v>73</v>
      </c>
      <c r="G5" s="13" t="s">
        <v>169</v>
      </c>
      <c r="H5" s="13" t="s">
        <v>73</v>
      </c>
      <c r="I5" s="13" t="s">
        <v>169</v>
      </c>
      <c r="J5" s="13" t="s">
        <v>73</v>
      </c>
      <c r="K5" s="13" t="s">
        <v>169</v>
      </c>
      <c r="L5" s="13" t="s">
        <v>73</v>
      </c>
      <c r="M5" s="13" t="s">
        <v>169</v>
      </c>
      <c r="N5" s="13" t="s">
        <v>73</v>
      </c>
      <c r="O5" s="13" t="s">
        <v>169</v>
      </c>
      <c r="P5" s="13" t="s">
        <v>73</v>
      </c>
      <c r="Q5" s="13" t="s">
        <v>169</v>
      </c>
      <c r="R5" s="13" t="s">
        <v>73</v>
      </c>
      <c r="S5" s="13" t="s">
        <v>169</v>
      </c>
      <c r="T5" s="13" t="s">
        <v>73</v>
      </c>
      <c r="U5" s="13" t="s">
        <v>169</v>
      </c>
      <c r="V5" s="13" t="s">
        <v>73</v>
      </c>
      <c r="W5" s="13" t="s">
        <v>169</v>
      </c>
      <c r="X5" s="13" t="s">
        <v>73</v>
      </c>
      <c r="Y5" s="13" t="s">
        <v>169</v>
      </c>
      <c r="Z5" s="13" t="s">
        <v>73</v>
      </c>
      <c r="AA5" s="13" t="s">
        <v>169</v>
      </c>
      <c r="AB5" s="13" t="s">
        <v>73</v>
      </c>
      <c r="AC5" s="13" t="s">
        <v>169</v>
      </c>
    </row>
    <row r="6" spans="1:29" ht="11.25" customHeight="1" x14ac:dyDescent="0.25">
      <c r="A6" s="9" t="s">
        <v>90</v>
      </c>
      <c r="B6" s="14">
        <v>1018</v>
      </c>
      <c r="C6" s="14">
        <v>3974256493.8499999</v>
      </c>
      <c r="D6" s="14">
        <v>3</v>
      </c>
      <c r="E6" s="14">
        <v>65953742</v>
      </c>
      <c r="F6" s="14">
        <v>63</v>
      </c>
      <c r="G6" s="14">
        <v>733810511</v>
      </c>
      <c r="H6" s="14">
        <v>13</v>
      </c>
      <c r="I6" s="14">
        <v>19241984</v>
      </c>
      <c r="J6" s="14">
        <v>14</v>
      </c>
      <c r="K6" s="14">
        <v>29989650.850000001</v>
      </c>
      <c r="L6" s="14">
        <v>616</v>
      </c>
      <c r="M6" s="14">
        <v>502116869</v>
      </c>
      <c r="N6" s="14">
        <v>17</v>
      </c>
      <c r="O6" s="14">
        <v>142801547</v>
      </c>
      <c r="P6" s="14">
        <v>53</v>
      </c>
      <c r="Q6" s="14">
        <v>351383142</v>
      </c>
      <c r="R6" s="14">
        <v>44</v>
      </c>
      <c r="S6" s="14">
        <v>401972626</v>
      </c>
      <c r="T6" s="14">
        <v>51</v>
      </c>
      <c r="U6" s="14">
        <v>253224941</v>
      </c>
      <c r="V6" s="14">
        <v>30</v>
      </c>
      <c r="W6" s="14">
        <v>143586435</v>
      </c>
      <c r="X6" s="14">
        <v>102</v>
      </c>
      <c r="Y6" s="14">
        <v>452677626</v>
      </c>
      <c r="Z6" s="14">
        <v>6</v>
      </c>
      <c r="AA6" s="14">
        <v>757560484</v>
      </c>
      <c r="AB6" s="14">
        <v>6</v>
      </c>
      <c r="AC6" s="14">
        <v>119936936</v>
      </c>
    </row>
    <row r="7" spans="1:29" ht="11.25" customHeight="1" x14ac:dyDescent="0.25">
      <c r="A7" s="10" t="s">
        <v>66</v>
      </c>
      <c r="B7" s="14">
        <v>8</v>
      </c>
      <c r="C7" s="14">
        <v>35612728</v>
      </c>
      <c r="D7" s="15">
        <v>0</v>
      </c>
      <c r="E7" s="15">
        <v>0</v>
      </c>
      <c r="F7" s="15">
        <v>1</v>
      </c>
      <c r="G7" s="15">
        <v>7845516</v>
      </c>
      <c r="H7" s="15">
        <v>1</v>
      </c>
      <c r="I7" s="15">
        <v>1762802</v>
      </c>
      <c r="J7" s="15">
        <v>0</v>
      </c>
      <c r="K7" s="15">
        <v>0</v>
      </c>
      <c r="L7" s="15">
        <v>4</v>
      </c>
      <c r="M7" s="15">
        <v>8004410</v>
      </c>
      <c r="N7" s="15">
        <v>1</v>
      </c>
      <c r="O7" s="15">
        <v>10000000</v>
      </c>
      <c r="P7" s="15">
        <v>0</v>
      </c>
      <c r="Q7" s="15">
        <v>0</v>
      </c>
      <c r="R7" s="15">
        <v>0</v>
      </c>
      <c r="S7" s="15">
        <v>0</v>
      </c>
      <c r="T7" s="15">
        <v>1</v>
      </c>
      <c r="U7" s="15">
        <v>8000000</v>
      </c>
      <c r="V7" s="16">
        <v>0</v>
      </c>
      <c r="W7" s="15">
        <v>0</v>
      </c>
      <c r="X7" s="15">
        <v>0</v>
      </c>
      <c r="Y7" s="15">
        <v>0</v>
      </c>
      <c r="Z7" s="15">
        <v>0</v>
      </c>
      <c r="AA7" s="15">
        <v>0</v>
      </c>
      <c r="AB7" s="142">
        <v>0</v>
      </c>
      <c r="AC7" s="142">
        <v>0</v>
      </c>
    </row>
    <row r="8" spans="1:29" ht="11.25" customHeight="1" x14ac:dyDescent="0.25">
      <c r="A8" s="10" t="s">
        <v>56</v>
      </c>
      <c r="B8" s="14">
        <v>13</v>
      </c>
      <c r="C8" s="14">
        <v>38706701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9</v>
      </c>
      <c r="M8" s="15">
        <v>15773559</v>
      </c>
      <c r="N8" s="15">
        <v>0</v>
      </c>
      <c r="O8" s="15">
        <v>0</v>
      </c>
      <c r="P8" s="15">
        <v>0</v>
      </c>
      <c r="Q8" s="15">
        <v>0</v>
      </c>
      <c r="R8" s="15">
        <v>1</v>
      </c>
      <c r="S8" s="15">
        <v>4978000</v>
      </c>
      <c r="T8" s="15">
        <v>2</v>
      </c>
      <c r="U8" s="15">
        <v>11956109</v>
      </c>
      <c r="V8" s="15">
        <v>0</v>
      </c>
      <c r="W8" s="15">
        <v>0</v>
      </c>
      <c r="X8" s="15">
        <v>1</v>
      </c>
      <c r="Y8" s="15">
        <v>5999033</v>
      </c>
      <c r="Z8" s="15">
        <v>0</v>
      </c>
      <c r="AA8" s="15">
        <v>0</v>
      </c>
      <c r="AB8" s="142">
        <v>0</v>
      </c>
      <c r="AC8" s="142">
        <v>0</v>
      </c>
    </row>
    <row r="9" spans="1:29" ht="11.25" customHeight="1" x14ac:dyDescent="0.25">
      <c r="A9" s="10" t="s">
        <v>60</v>
      </c>
      <c r="B9" s="14">
        <v>8</v>
      </c>
      <c r="C9" s="14">
        <v>17124037.300000001</v>
      </c>
      <c r="D9" s="15">
        <v>0</v>
      </c>
      <c r="E9" s="15">
        <v>0</v>
      </c>
      <c r="F9" s="15">
        <v>0</v>
      </c>
      <c r="G9" s="15">
        <v>0</v>
      </c>
      <c r="H9" s="15">
        <v>1</v>
      </c>
      <c r="I9" s="15">
        <v>1223181</v>
      </c>
      <c r="J9" s="15">
        <v>1</v>
      </c>
      <c r="K9" s="15">
        <v>816792.3</v>
      </c>
      <c r="L9" s="15">
        <v>4</v>
      </c>
      <c r="M9" s="15">
        <v>6636134</v>
      </c>
      <c r="N9" s="15">
        <v>1</v>
      </c>
      <c r="O9" s="15">
        <v>4456824</v>
      </c>
      <c r="P9" s="15">
        <v>1</v>
      </c>
      <c r="Q9" s="15">
        <v>3991106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6">
        <v>0</v>
      </c>
      <c r="Y9" s="15">
        <v>0</v>
      </c>
      <c r="Z9" s="15">
        <v>0</v>
      </c>
      <c r="AA9" s="15">
        <v>0</v>
      </c>
      <c r="AB9" s="142">
        <v>0</v>
      </c>
      <c r="AC9" s="142">
        <v>0</v>
      </c>
    </row>
    <row r="10" spans="1:29" ht="11.25" customHeight="1" x14ac:dyDescent="0.25">
      <c r="A10" s="10" t="s">
        <v>65</v>
      </c>
      <c r="B10" s="14">
        <v>14</v>
      </c>
      <c r="C10" s="14">
        <v>193593735</v>
      </c>
      <c r="D10" s="15">
        <v>0</v>
      </c>
      <c r="E10" s="15">
        <v>0</v>
      </c>
      <c r="F10" s="15">
        <v>1</v>
      </c>
      <c r="G10" s="15">
        <v>15451428</v>
      </c>
      <c r="H10" s="15">
        <v>0</v>
      </c>
      <c r="I10" s="15">
        <v>0</v>
      </c>
      <c r="J10" s="15">
        <v>0</v>
      </c>
      <c r="K10" s="15">
        <v>0</v>
      </c>
      <c r="L10" s="15">
        <v>8</v>
      </c>
      <c r="M10" s="15">
        <v>9180670</v>
      </c>
      <c r="N10" s="15">
        <v>1</v>
      </c>
      <c r="O10" s="15">
        <v>9985794</v>
      </c>
      <c r="P10" s="15">
        <v>0</v>
      </c>
      <c r="Q10" s="15">
        <v>0</v>
      </c>
      <c r="R10" s="15">
        <v>1</v>
      </c>
      <c r="S10" s="15">
        <v>5000000</v>
      </c>
      <c r="T10" s="15">
        <v>1</v>
      </c>
      <c r="U10" s="15">
        <v>5338904</v>
      </c>
      <c r="V10" s="15">
        <v>0</v>
      </c>
      <c r="W10" s="15">
        <v>0</v>
      </c>
      <c r="X10" s="15">
        <v>1</v>
      </c>
      <c r="Y10" s="15">
        <v>3763000</v>
      </c>
      <c r="Z10" s="15">
        <v>1</v>
      </c>
      <c r="AA10" s="15">
        <v>144873939</v>
      </c>
      <c r="AB10" s="142">
        <v>0</v>
      </c>
      <c r="AC10" s="142">
        <v>0</v>
      </c>
    </row>
    <row r="11" spans="1:29" ht="11.25" customHeight="1" x14ac:dyDescent="0.25">
      <c r="A11" s="10" t="s">
        <v>61</v>
      </c>
      <c r="B11" s="14">
        <v>34</v>
      </c>
      <c r="C11" s="14">
        <v>88675424</v>
      </c>
      <c r="D11" s="15">
        <v>0</v>
      </c>
      <c r="E11" s="15">
        <v>0</v>
      </c>
      <c r="F11" s="15">
        <v>4</v>
      </c>
      <c r="G11" s="15">
        <v>50472980</v>
      </c>
      <c r="H11" s="15">
        <v>0</v>
      </c>
      <c r="I11" s="15">
        <v>0</v>
      </c>
      <c r="J11" s="15">
        <v>1</v>
      </c>
      <c r="K11" s="15">
        <v>3200000</v>
      </c>
      <c r="L11" s="15">
        <v>25</v>
      </c>
      <c r="M11" s="15">
        <v>13168167</v>
      </c>
      <c r="N11" s="15">
        <v>0</v>
      </c>
      <c r="O11" s="15">
        <v>0</v>
      </c>
      <c r="P11" s="15">
        <v>1</v>
      </c>
      <c r="Q11" s="15">
        <v>6650641</v>
      </c>
      <c r="R11" s="15">
        <v>1</v>
      </c>
      <c r="S11" s="15">
        <v>5949715</v>
      </c>
      <c r="T11" s="15">
        <v>0</v>
      </c>
      <c r="U11" s="15">
        <v>0</v>
      </c>
      <c r="V11" s="15">
        <v>0</v>
      </c>
      <c r="W11" s="15">
        <v>0</v>
      </c>
      <c r="X11" s="15">
        <v>2</v>
      </c>
      <c r="Y11" s="15">
        <v>9233921</v>
      </c>
      <c r="Z11" s="15">
        <v>0</v>
      </c>
      <c r="AA11" s="15">
        <v>0</v>
      </c>
      <c r="AB11" s="142">
        <v>0</v>
      </c>
      <c r="AC11" s="142">
        <v>0</v>
      </c>
    </row>
    <row r="12" spans="1:29" ht="11.25" customHeight="1" x14ac:dyDescent="0.25">
      <c r="A12" s="10" t="s">
        <v>62</v>
      </c>
      <c r="B12" s="14">
        <v>222</v>
      </c>
      <c r="C12" s="14">
        <v>888224589.70000005</v>
      </c>
      <c r="D12" s="15">
        <v>1</v>
      </c>
      <c r="E12" s="15">
        <v>15000000</v>
      </c>
      <c r="F12" s="15">
        <v>7</v>
      </c>
      <c r="G12" s="15">
        <v>85484687</v>
      </c>
      <c r="H12" s="15">
        <v>3</v>
      </c>
      <c r="I12" s="15">
        <v>3460490</v>
      </c>
      <c r="J12" s="15">
        <v>2</v>
      </c>
      <c r="K12" s="15">
        <v>1945371.7</v>
      </c>
      <c r="L12" s="15">
        <v>141</v>
      </c>
      <c r="M12" s="15">
        <v>118231000</v>
      </c>
      <c r="N12" s="15">
        <v>1</v>
      </c>
      <c r="O12" s="15">
        <v>9484944</v>
      </c>
      <c r="P12" s="15">
        <v>15</v>
      </c>
      <c r="Q12" s="15">
        <v>113959468</v>
      </c>
      <c r="R12" s="15">
        <v>9</v>
      </c>
      <c r="S12" s="15">
        <v>92376120</v>
      </c>
      <c r="T12" s="15">
        <v>7</v>
      </c>
      <c r="U12" s="15">
        <v>29900846</v>
      </c>
      <c r="V12" s="16">
        <v>4</v>
      </c>
      <c r="W12" s="15">
        <v>17574031</v>
      </c>
      <c r="X12" s="16">
        <v>27</v>
      </c>
      <c r="Y12" s="15">
        <v>124030280</v>
      </c>
      <c r="Z12" s="15">
        <v>2</v>
      </c>
      <c r="AA12" s="15">
        <v>216818984</v>
      </c>
      <c r="AB12" s="142">
        <v>3</v>
      </c>
      <c r="AC12" s="142">
        <v>59958368</v>
      </c>
    </row>
    <row r="13" spans="1:29" ht="11.25" customHeight="1" x14ac:dyDescent="0.25">
      <c r="A13" s="10" t="s">
        <v>59</v>
      </c>
      <c r="B13" s="14">
        <v>449</v>
      </c>
      <c r="C13" s="14">
        <v>1789710524.0999999</v>
      </c>
      <c r="D13" s="15">
        <v>1</v>
      </c>
      <c r="E13" s="15">
        <v>40000000</v>
      </c>
      <c r="F13" s="15">
        <v>30</v>
      </c>
      <c r="G13" s="15">
        <v>361685377</v>
      </c>
      <c r="H13" s="15">
        <v>6</v>
      </c>
      <c r="I13" s="15">
        <v>8049111</v>
      </c>
      <c r="J13" s="15">
        <v>6</v>
      </c>
      <c r="K13" s="15">
        <v>14432124.1</v>
      </c>
      <c r="L13" s="15">
        <v>254</v>
      </c>
      <c r="M13" s="15">
        <v>206462187</v>
      </c>
      <c r="N13" s="15">
        <v>5</v>
      </c>
      <c r="O13" s="15">
        <v>44875035</v>
      </c>
      <c r="P13" s="15">
        <v>26</v>
      </c>
      <c r="Q13" s="15">
        <v>174103016</v>
      </c>
      <c r="R13" s="15">
        <v>24</v>
      </c>
      <c r="S13" s="15">
        <v>219392244</v>
      </c>
      <c r="T13" s="15">
        <v>22</v>
      </c>
      <c r="U13" s="15">
        <v>108141545</v>
      </c>
      <c r="V13" s="16">
        <v>20</v>
      </c>
      <c r="W13" s="15">
        <v>98913577</v>
      </c>
      <c r="X13" s="16">
        <v>51</v>
      </c>
      <c r="Y13" s="15">
        <v>222809830</v>
      </c>
      <c r="Z13" s="15">
        <v>2</v>
      </c>
      <c r="AA13" s="15">
        <v>250867561</v>
      </c>
      <c r="AB13" s="142">
        <v>2</v>
      </c>
      <c r="AC13" s="142">
        <v>39978917</v>
      </c>
    </row>
    <row r="14" spans="1:29" ht="11.25" customHeight="1" x14ac:dyDescent="0.25">
      <c r="A14" s="10" t="s">
        <v>63</v>
      </c>
      <c r="B14" s="14">
        <v>29</v>
      </c>
      <c r="C14" s="14">
        <v>190654573</v>
      </c>
      <c r="D14" s="15">
        <v>0</v>
      </c>
      <c r="E14" s="15">
        <v>0</v>
      </c>
      <c r="F14" s="15">
        <v>0</v>
      </c>
      <c r="G14" s="15">
        <v>0</v>
      </c>
      <c r="H14" s="15">
        <v>1</v>
      </c>
      <c r="I14" s="15">
        <v>2148156</v>
      </c>
      <c r="J14" s="15">
        <v>0</v>
      </c>
      <c r="K14" s="15">
        <v>0</v>
      </c>
      <c r="L14" s="15">
        <v>20</v>
      </c>
      <c r="M14" s="15">
        <v>13029911</v>
      </c>
      <c r="N14" s="15">
        <v>0</v>
      </c>
      <c r="O14" s="15">
        <v>0</v>
      </c>
      <c r="P14" s="15">
        <v>1</v>
      </c>
      <c r="Q14" s="15">
        <v>3988327</v>
      </c>
      <c r="R14" s="15">
        <v>0</v>
      </c>
      <c r="S14" s="15">
        <v>0</v>
      </c>
      <c r="T14" s="15">
        <v>3</v>
      </c>
      <c r="U14" s="15">
        <v>13412868</v>
      </c>
      <c r="V14" s="15">
        <v>1</v>
      </c>
      <c r="W14" s="15">
        <v>3615692</v>
      </c>
      <c r="X14" s="16">
        <v>2</v>
      </c>
      <c r="Y14" s="15">
        <v>9459619</v>
      </c>
      <c r="Z14" s="15">
        <v>1</v>
      </c>
      <c r="AA14" s="15">
        <v>145000000</v>
      </c>
      <c r="AB14" s="142">
        <v>0</v>
      </c>
      <c r="AC14" s="142">
        <v>0</v>
      </c>
    </row>
    <row r="15" spans="1:29" ht="11.25" customHeight="1" x14ac:dyDescent="0.25">
      <c r="A15" s="10" t="s">
        <v>55</v>
      </c>
      <c r="B15" s="14">
        <v>27</v>
      </c>
      <c r="C15" s="14">
        <v>64506304</v>
      </c>
      <c r="D15" s="15">
        <v>0</v>
      </c>
      <c r="E15" s="15">
        <v>0</v>
      </c>
      <c r="F15" s="15">
        <v>2</v>
      </c>
      <c r="G15" s="15">
        <v>25579434</v>
      </c>
      <c r="H15" s="15">
        <v>0</v>
      </c>
      <c r="I15" s="15">
        <v>0</v>
      </c>
      <c r="J15" s="15">
        <v>0</v>
      </c>
      <c r="K15" s="15">
        <v>0</v>
      </c>
      <c r="L15" s="15">
        <v>20</v>
      </c>
      <c r="M15" s="15">
        <v>12047474</v>
      </c>
      <c r="N15" s="15">
        <v>1</v>
      </c>
      <c r="O15" s="15">
        <v>4614785</v>
      </c>
      <c r="P15" s="15">
        <v>1</v>
      </c>
      <c r="Q15" s="15">
        <v>4872329</v>
      </c>
      <c r="R15" s="15">
        <v>1</v>
      </c>
      <c r="S15" s="15">
        <v>4983253</v>
      </c>
      <c r="T15" s="15">
        <v>2</v>
      </c>
      <c r="U15" s="15">
        <v>12409029</v>
      </c>
      <c r="V15" s="16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42">
        <v>0</v>
      </c>
      <c r="AC15" s="142">
        <v>0</v>
      </c>
    </row>
    <row r="16" spans="1:29" ht="11.25" customHeight="1" x14ac:dyDescent="0.25">
      <c r="A16" s="10" t="s">
        <v>84</v>
      </c>
      <c r="B16" s="14">
        <v>11</v>
      </c>
      <c r="C16" s="14">
        <v>24250528</v>
      </c>
      <c r="D16" s="15">
        <v>0</v>
      </c>
      <c r="E16" s="15">
        <v>0</v>
      </c>
      <c r="F16" s="15">
        <v>1</v>
      </c>
      <c r="G16" s="15">
        <v>10506148</v>
      </c>
      <c r="H16" s="15">
        <v>0</v>
      </c>
      <c r="I16" s="15">
        <v>0</v>
      </c>
      <c r="J16" s="15">
        <v>0</v>
      </c>
      <c r="K16" s="15">
        <v>0</v>
      </c>
      <c r="L16" s="15">
        <v>9</v>
      </c>
      <c r="M16" s="15">
        <v>8829554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1</v>
      </c>
      <c r="U16" s="15">
        <v>4914826</v>
      </c>
      <c r="V16" s="16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42">
        <v>0</v>
      </c>
      <c r="AC16" s="142">
        <v>0</v>
      </c>
    </row>
    <row r="17" spans="1:29" ht="11.25" customHeight="1" x14ac:dyDescent="0.25">
      <c r="A17" s="10" t="s">
        <v>86</v>
      </c>
      <c r="B17" s="14">
        <v>61</v>
      </c>
      <c r="C17" s="14">
        <v>205721609.30000001</v>
      </c>
      <c r="D17" s="15">
        <v>1</v>
      </c>
      <c r="E17" s="15">
        <v>10953742</v>
      </c>
      <c r="F17" s="15">
        <v>5</v>
      </c>
      <c r="G17" s="15">
        <v>63979118</v>
      </c>
      <c r="H17" s="15">
        <v>0</v>
      </c>
      <c r="I17" s="15">
        <v>0</v>
      </c>
      <c r="J17" s="15">
        <v>3</v>
      </c>
      <c r="K17" s="15">
        <v>8017347.2999999998</v>
      </c>
      <c r="L17" s="15">
        <v>37</v>
      </c>
      <c r="M17" s="15">
        <v>26971978</v>
      </c>
      <c r="N17" s="15">
        <v>1</v>
      </c>
      <c r="O17" s="15">
        <v>7303105</v>
      </c>
      <c r="P17" s="15">
        <v>2</v>
      </c>
      <c r="Q17" s="15">
        <v>17255420</v>
      </c>
      <c r="R17" s="15">
        <v>1</v>
      </c>
      <c r="S17" s="15">
        <v>19975622</v>
      </c>
      <c r="T17" s="15">
        <v>5</v>
      </c>
      <c r="U17" s="15">
        <v>26420013</v>
      </c>
      <c r="V17" s="16">
        <v>1</v>
      </c>
      <c r="W17" s="15">
        <v>4053376</v>
      </c>
      <c r="X17" s="15">
        <v>5</v>
      </c>
      <c r="Y17" s="15">
        <v>20791888</v>
      </c>
      <c r="Z17" s="15">
        <v>0</v>
      </c>
      <c r="AA17" s="15">
        <v>0</v>
      </c>
      <c r="AB17" s="142">
        <v>0</v>
      </c>
      <c r="AC17" s="142">
        <v>0</v>
      </c>
    </row>
    <row r="18" spans="1:29" ht="11.25" customHeight="1" x14ac:dyDescent="0.25">
      <c r="A18" s="10" t="s">
        <v>87</v>
      </c>
      <c r="B18" s="14">
        <v>34</v>
      </c>
      <c r="C18" s="14">
        <v>50076632.450000003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1</v>
      </c>
      <c r="K18" s="15">
        <v>1578015.45</v>
      </c>
      <c r="L18" s="15">
        <v>28</v>
      </c>
      <c r="M18" s="15">
        <v>23560487</v>
      </c>
      <c r="N18" s="15">
        <v>0</v>
      </c>
      <c r="O18" s="15">
        <v>0</v>
      </c>
      <c r="P18" s="15">
        <v>1</v>
      </c>
      <c r="Q18" s="15">
        <v>4971840</v>
      </c>
      <c r="R18" s="15">
        <v>0</v>
      </c>
      <c r="S18" s="15">
        <v>0</v>
      </c>
      <c r="T18" s="15">
        <v>1</v>
      </c>
      <c r="U18" s="15">
        <v>4495001</v>
      </c>
      <c r="V18" s="16">
        <v>1</v>
      </c>
      <c r="W18" s="15">
        <v>5484000</v>
      </c>
      <c r="X18" s="15">
        <v>2</v>
      </c>
      <c r="Y18" s="15">
        <v>9987289</v>
      </c>
      <c r="Z18" s="15">
        <v>0</v>
      </c>
      <c r="AA18" s="15">
        <v>0</v>
      </c>
      <c r="AB18" s="142">
        <v>0</v>
      </c>
      <c r="AC18" s="142">
        <v>0</v>
      </c>
    </row>
    <row r="19" spans="1:29" ht="11.25" customHeight="1" x14ac:dyDescent="0.25">
      <c r="A19" s="10" t="s">
        <v>88</v>
      </c>
      <c r="B19" s="14">
        <v>40</v>
      </c>
      <c r="C19" s="14">
        <v>142371462</v>
      </c>
      <c r="D19" s="15">
        <v>0</v>
      </c>
      <c r="E19" s="15">
        <v>0</v>
      </c>
      <c r="F19" s="15">
        <v>8</v>
      </c>
      <c r="G19" s="15">
        <v>69852227</v>
      </c>
      <c r="H19" s="15">
        <v>0</v>
      </c>
      <c r="I19" s="15">
        <v>0</v>
      </c>
      <c r="J19" s="15">
        <v>0</v>
      </c>
      <c r="K19" s="15">
        <v>0</v>
      </c>
      <c r="L19" s="15">
        <v>18</v>
      </c>
      <c r="M19" s="15">
        <v>8273386</v>
      </c>
      <c r="N19" s="15">
        <v>1</v>
      </c>
      <c r="O19" s="15">
        <v>3279992</v>
      </c>
      <c r="P19" s="15">
        <v>3</v>
      </c>
      <c r="Q19" s="15">
        <v>13608295</v>
      </c>
      <c r="R19" s="15">
        <v>3</v>
      </c>
      <c r="S19" s="15">
        <v>19960416</v>
      </c>
      <c r="T19" s="15">
        <v>0</v>
      </c>
      <c r="U19" s="15">
        <v>0</v>
      </c>
      <c r="V19" s="16">
        <v>1</v>
      </c>
      <c r="W19" s="15">
        <v>3260118</v>
      </c>
      <c r="X19" s="15">
        <v>6</v>
      </c>
      <c r="Y19" s="15">
        <v>24137028</v>
      </c>
      <c r="Z19" s="15">
        <v>0</v>
      </c>
      <c r="AA19" s="15">
        <v>0</v>
      </c>
      <c r="AB19" s="142">
        <v>0</v>
      </c>
      <c r="AC19" s="142">
        <v>0</v>
      </c>
    </row>
    <row r="20" spans="1:29" ht="11.25" customHeight="1" x14ac:dyDescent="0.25">
      <c r="A20" s="10" t="s">
        <v>89</v>
      </c>
      <c r="B20" s="14">
        <v>46</v>
      </c>
      <c r="C20" s="14">
        <v>179358863</v>
      </c>
      <c r="D20" s="15">
        <v>0</v>
      </c>
      <c r="E20" s="15">
        <v>0</v>
      </c>
      <c r="F20" s="15">
        <v>4</v>
      </c>
      <c r="G20" s="15">
        <v>42953596</v>
      </c>
      <c r="H20" s="15">
        <v>1</v>
      </c>
      <c r="I20" s="15">
        <v>2598244</v>
      </c>
      <c r="J20" s="15">
        <v>0</v>
      </c>
      <c r="K20" s="15">
        <v>0</v>
      </c>
      <c r="L20" s="15">
        <v>24</v>
      </c>
      <c r="M20" s="15">
        <v>21946834</v>
      </c>
      <c r="N20" s="15">
        <v>3</v>
      </c>
      <c r="O20" s="15">
        <v>28991995</v>
      </c>
      <c r="P20" s="15">
        <v>2</v>
      </c>
      <c r="Q20" s="15">
        <v>7982700</v>
      </c>
      <c r="R20" s="15">
        <v>2</v>
      </c>
      <c r="S20" s="15">
        <v>9690592</v>
      </c>
      <c r="T20" s="15">
        <v>4</v>
      </c>
      <c r="U20" s="15">
        <v>20576994</v>
      </c>
      <c r="V20" s="16">
        <v>2</v>
      </c>
      <c r="W20" s="15">
        <v>10685641</v>
      </c>
      <c r="X20" s="15">
        <v>3</v>
      </c>
      <c r="Y20" s="15">
        <v>13932616</v>
      </c>
      <c r="Z20" s="15">
        <v>0</v>
      </c>
      <c r="AA20" s="15">
        <v>0</v>
      </c>
      <c r="AB20" s="142">
        <v>1</v>
      </c>
      <c r="AC20" s="142">
        <v>19999651</v>
      </c>
    </row>
    <row r="21" spans="1:29" ht="11.25" customHeight="1" x14ac:dyDescent="0.25">
      <c r="A21" s="10" t="s">
        <v>68</v>
      </c>
      <c r="B21" s="14">
        <v>8</v>
      </c>
      <c r="C21" s="14">
        <v>37627967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5</v>
      </c>
      <c r="M21" s="15">
        <v>3408402</v>
      </c>
      <c r="N21" s="15">
        <v>1</v>
      </c>
      <c r="O21" s="15">
        <v>9988781</v>
      </c>
      <c r="P21" s="15">
        <v>0</v>
      </c>
      <c r="Q21" s="15">
        <v>0</v>
      </c>
      <c r="R21" s="15">
        <v>1</v>
      </c>
      <c r="S21" s="15">
        <v>19666664</v>
      </c>
      <c r="T21" s="15">
        <v>0</v>
      </c>
      <c r="U21" s="15">
        <v>0</v>
      </c>
      <c r="V21" s="15">
        <v>0</v>
      </c>
      <c r="W21" s="15">
        <v>0</v>
      </c>
      <c r="X21" s="15">
        <v>1</v>
      </c>
      <c r="Y21" s="15">
        <v>4564120</v>
      </c>
      <c r="Z21" s="15">
        <v>0</v>
      </c>
      <c r="AA21" s="15">
        <v>0</v>
      </c>
      <c r="AB21" s="142">
        <v>0</v>
      </c>
      <c r="AC21" s="142">
        <v>0</v>
      </c>
    </row>
    <row r="22" spans="1:29" ht="11.25" customHeight="1" x14ac:dyDescent="0.25">
      <c r="A22" s="10" t="s">
        <v>67</v>
      </c>
      <c r="B22" s="14">
        <v>14</v>
      </c>
      <c r="C22" s="14">
        <v>28040816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10</v>
      </c>
      <c r="M22" s="15">
        <v>6592716</v>
      </c>
      <c r="N22" s="15">
        <v>1</v>
      </c>
      <c r="O22" s="15">
        <v>9820292</v>
      </c>
      <c r="P22" s="15">
        <v>0</v>
      </c>
      <c r="Q22" s="15">
        <v>0</v>
      </c>
      <c r="R22" s="15">
        <v>0</v>
      </c>
      <c r="S22" s="15">
        <v>0</v>
      </c>
      <c r="T22" s="15">
        <v>2</v>
      </c>
      <c r="U22" s="15">
        <v>7658806</v>
      </c>
      <c r="V22" s="16">
        <v>0</v>
      </c>
      <c r="W22" s="15">
        <v>0</v>
      </c>
      <c r="X22" s="15">
        <v>1</v>
      </c>
      <c r="Y22" s="15">
        <v>3969002</v>
      </c>
      <c r="Z22" s="15">
        <v>0</v>
      </c>
      <c r="AA22" s="15">
        <v>0</v>
      </c>
      <c r="AB22" s="142">
        <v>0</v>
      </c>
      <c r="AC22" s="142">
        <v>0</v>
      </c>
    </row>
    <row r="23" spans="1:29" ht="11.25" customHeight="1" x14ac:dyDescent="0.25">
      <c r="A23" s="10" t="s">
        <v>170</v>
      </c>
      <c r="B23" s="14">
        <v>0</v>
      </c>
      <c r="C23" s="14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42">
        <v>0</v>
      </c>
      <c r="AC23" s="142">
        <v>0</v>
      </c>
    </row>
    <row r="24" spans="1:29" ht="11.25" customHeight="1" x14ac:dyDescent="0.25">
      <c r="A24" s="10"/>
      <c r="B24" s="195">
        <f>SUM(B7:B22)</f>
        <v>1018</v>
      </c>
      <c r="C24" s="195">
        <f>SUM(C7:C22)</f>
        <v>3974256493.8499999</v>
      </c>
      <c r="Z24" s="15"/>
      <c r="AA24" s="15"/>
    </row>
    <row r="25" spans="1:29" x14ac:dyDescent="0.25">
      <c r="A25" s="10" t="s">
        <v>171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29" ht="12.75" customHeight="1" x14ac:dyDescent="0.25">
      <c r="A26" s="71" t="s">
        <v>127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</row>
    <row r="27" spans="1:29" x14ac:dyDescent="0.25">
      <c r="A27" s="10" t="s">
        <v>172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7"/>
    </row>
    <row r="28" spans="1:29" x14ac:dyDescent="0.25">
      <c r="A28" s="9" t="s">
        <v>173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18"/>
      <c r="N28" s="19"/>
      <c r="O28" s="19"/>
      <c r="P28" s="19"/>
      <c r="Q28" s="19"/>
    </row>
    <row r="29" spans="1:29" x14ac:dyDescent="0.25">
      <c r="A29" s="20" t="s">
        <v>94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18"/>
      <c r="N29" s="19"/>
      <c r="O29" s="19"/>
      <c r="P29" s="19"/>
      <c r="Q29" s="19"/>
    </row>
    <row r="30" spans="1:29" x14ac:dyDescent="0.25">
      <c r="A30" s="10" t="s">
        <v>95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8"/>
      <c r="N30" s="19"/>
      <c r="O30" s="19"/>
      <c r="P30" s="19"/>
      <c r="Q30" s="19"/>
    </row>
    <row r="31" spans="1:29" x14ac:dyDescent="0.25">
      <c r="E31" s="60"/>
      <c r="F31" s="60"/>
      <c r="G31" s="60"/>
      <c r="L31" s="60"/>
      <c r="M31" s="60"/>
      <c r="N31" s="60"/>
      <c r="O31" s="60"/>
      <c r="P31" s="60"/>
      <c r="R31" s="60"/>
      <c r="S31" s="60"/>
    </row>
  </sheetData>
  <pageMargins left="0.78740157480314965" right="0.78740157480314965" top="0.78740157480314965" bottom="0.78740157480314965" header="0.78740157480314965" footer="0.78740157480314965"/>
  <pageSetup paperSize="9" orientation="portrait" verticalDpi="300" r:id="rId1"/>
  <headerFooter alignWithMargins="0"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ADAIN 2022</vt:lpstr>
      <vt:lpstr>1.Ser Beneficiaria</vt:lpstr>
      <vt:lpstr>2.Matrícula Pregrado</vt:lpstr>
      <vt:lpstr>3.Matrícula Postgrado</vt:lpstr>
      <vt:lpstr>4.Años Acreditación</vt:lpstr>
      <vt:lpstr>5.Áreas Acreditación</vt:lpstr>
      <vt:lpstr>6.Fondo Cultura por habitante</vt:lpstr>
      <vt:lpstr>% por Universidad(cultura)</vt:lpstr>
      <vt:lpstr>14.9</vt:lpstr>
      <vt:lpstr>15.8</vt:lpstr>
      <vt:lpstr>16.1</vt:lpstr>
      <vt:lpstr>22.2</vt:lpstr>
      <vt:lpstr>Población</vt:lpstr>
      <vt:lpstr>'ADAIN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Torres Huerta</dc:creator>
  <cp:lastModifiedBy>Roxana Acuña Molina</cp:lastModifiedBy>
  <cp:lastPrinted>2022-02-09T21:08:27Z</cp:lastPrinted>
  <dcterms:created xsi:type="dcterms:W3CDTF">2020-02-25T14:03:33Z</dcterms:created>
  <dcterms:modified xsi:type="dcterms:W3CDTF">2022-03-25T14:32:27Z</dcterms:modified>
</cp:coreProperties>
</file>