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ineduca-my.sharepoint.com/personal/roxana_acuna_mineduc_cl/Documents/UDAC 2008/ADAIN/ADAIN 2024/"/>
    </mc:Choice>
  </mc:AlternateContent>
  <xr:revisionPtr revIDLastSave="173" documentId="8_{D234743D-44EB-417C-9515-48F6098E0486}" xr6:coauthVersionLast="47" xr6:coauthVersionMax="47" xr10:uidLastSave="{703EE41B-8185-40C4-B40B-E25CD36356D7}"/>
  <bookViews>
    <workbookView xWindow="20370" yWindow="-120" windowWidth="19440" windowHeight="15000" xr2:uid="{F0A2379E-764C-45FA-BE23-61664249A23E}"/>
  </bookViews>
  <sheets>
    <sheet name="ADAIN 2024" sheetId="1" r:id="rId1"/>
    <sheet name="1. Ser beneficiaria" sheetId="2" r:id="rId2"/>
    <sheet name="2. Matrícula Pregrado" sheetId="3" r:id="rId3"/>
    <sheet name="3. Matrícula Postgrado" sheetId="4" r:id="rId4"/>
    <sheet name="4. Años Acreditación" sheetId="5" r:id="rId5"/>
    <sheet name="5. Áreas Acreditación" sheetId="7" r:id="rId6"/>
    <sheet name="6. InvFondo Cultura x habitante" sheetId="6" r:id="rId7"/>
    <sheet name="% por Universidad" sheetId="8" r:id="rId8"/>
    <sheet name="19.11" sheetId="9" r:id="rId9"/>
    <sheet name="19.12" sheetId="10" r:id="rId10"/>
    <sheet name="19.13" sheetId="11" r:id="rId11"/>
    <sheet name="19.9" sheetId="12" r:id="rId12"/>
    <sheet name="Población" sheetId="13"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3" i="1" l="1"/>
  <c r="N26" i="1"/>
  <c r="N27" i="1"/>
  <c r="N28" i="1"/>
  <c r="N29" i="1"/>
  <c r="N30" i="1"/>
  <c r="N31" i="1"/>
  <c r="N32" i="1"/>
  <c r="N33" i="1"/>
  <c r="N34" i="1"/>
  <c r="N35" i="1"/>
  <c r="N36" i="1"/>
  <c r="N37" i="1"/>
  <c r="N38" i="1"/>
  <c r="N39" i="1"/>
  <c r="N40" i="1"/>
  <c r="N41" i="1"/>
  <c r="N25" i="1"/>
  <c r="O42" i="1"/>
  <c r="M42" i="1"/>
  <c r="L26" i="1"/>
  <c r="L27" i="1"/>
  <c r="L28" i="1"/>
  <c r="L29" i="1"/>
  <c r="L30" i="1"/>
  <c r="L31" i="1"/>
  <c r="L32" i="1"/>
  <c r="L33" i="1"/>
  <c r="L34" i="1"/>
  <c r="L35" i="1"/>
  <c r="L36" i="1"/>
  <c r="L37" i="1"/>
  <c r="L38" i="1"/>
  <c r="L39" i="1"/>
  <c r="L40" i="1"/>
  <c r="L41" i="1"/>
  <c r="L25" i="1"/>
  <c r="N5" i="8"/>
  <c r="N6" i="8"/>
  <c r="N7" i="8"/>
  <c r="N8" i="8"/>
  <c r="N9" i="8"/>
  <c r="N10" i="8"/>
  <c r="N11" i="8"/>
  <c r="N12" i="8"/>
  <c r="N13" i="8"/>
  <c r="N14" i="8"/>
  <c r="N15" i="8"/>
  <c r="N16" i="8"/>
  <c r="N17" i="8"/>
  <c r="N18" i="8"/>
  <c r="N19" i="8"/>
  <c r="N4" i="8"/>
  <c r="N42" i="1" l="1"/>
  <c r="L14" i="8"/>
  <c r="K5" i="8" l="1"/>
  <c r="K6" i="8"/>
  <c r="K7" i="8"/>
  <c r="K8" i="8"/>
  <c r="K9" i="8"/>
  <c r="K10" i="8"/>
  <c r="K11" i="8"/>
  <c r="K12" i="8"/>
  <c r="K13" i="8"/>
  <c r="K14" i="8"/>
  <c r="K15" i="8"/>
  <c r="K16" i="8"/>
  <c r="K17" i="8"/>
  <c r="K18" i="8"/>
  <c r="K19" i="8"/>
  <c r="K4" i="8"/>
  <c r="J5" i="8"/>
  <c r="J6" i="8"/>
  <c r="J7" i="8"/>
  <c r="J8" i="8"/>
  <c r="J9" i="8"/>
  <c r="J10" i="8"/>
  <c r="J11" i="8"/>
  <c r="J12" i="8"/>
  <c r="J13" i="8"/>
  <c r="J14" i="8"/>
  <c r="J15" i="8"/>
  <c r="J16" i="8"/>
  <c r="J17" i="8"/>
  <c r="J18" i="8"/>
  <c r="J19" i="8"/>
  <c r="J4" i="8"/>
  <c r="L4" i="8" s="1"/>
  <c r="I5" i="8"/>
  <c r="I6" i="8"/>
  <c r="I7" i="8"/>
  <c r="I8" i="8"/>
  <c r="I9" i="8"/>
  <c r="I10" i="8"/>
  <c r="I11" i="8"/>
  <c r="I12" i="8"/>
  <c r="I13" i="8"/>
  <c r="I14" i="8"/>
  <c r="I15" i="8"/>
  <c r="I16" i="8"/>
  <c r="I17" i="8"/>
  <c r="I18" i="8"/>
  <c r="I19" i="8"/>
  <c r="I4" i="8"/>
  <c r="H5" i="8"/>
  <c r="H6" i="8"/>
  <c r="H7" i="8"/>
  <c r="H8" i="8"/>
  <c r="H9" i="8"/>
  <c r="H10" i="8"/>
  <c r="H11" i="8"/>
  <c r="H12" i="8"/>
  <c r="H13" i="8"/>
  <c r="H14" i="8"/>
  <c r="H15" i="8"/>
  <c r="H16" i="8"/>
  <c r="H17" i="8"/>
  <c r="H18" i="8"/>
  <c r="H19" i="8"/>
  <c r="H4" i="8"/>
  <c r="G5" i="8"/>
  <c r="G6" i="8"/>
  <c r="G7" i="8"/>
  <c r="G8" i="8"/>
  <c r="G9" i="8"/>
  <c r="G10" i="8"/>
  <c r="G11" i="8"/>
  <c r="G12" i="8"/>
  <c r="G13" i="8"/>
  <c r="G14" i="8"/>
  <c r="G15" i="8"/>
  <c r="G16" i="8"/>
  <c r="G17" i="8"/>
  <c r="G18" i="8"/>
  <c r="G19" i="8"/>
  <c r="G4" i="8"/>
  <c r="F5" i="8"/>
  <c r="F6" i="8"/>
  <c r="F7" i="8"/>
  <c r="F8" i="8"/>
  <c r="F9" i="8"/>
  <c r="F10" i="8"/>
  <c r="F11" i="8"/>
  <c r="F12" i="8"/>
  <c r="F13" i="8"/>
  <c r="F14" i="8"/>
  <c r="F15" i="8"/>
  <c r="F16" i="8"/>
  <c r="F17" i="8"/>
  <c r="F18" i="8"/>
  <c r="F19" i="8"/>
  <c r="F4" i="8"/>
  <c r="E5" i="8"/>
  <c r="E6" i="8"/>
  <c r="E7" i="8"/>
  <c r="E8" i="8"/>
  <c r="E9" i="8"/>
  <c r="E10" i="8"/>
  <c r="E11" i="8"/>
  <c r="E12" i="8"/>
  <c r="E13" i="8"/>
  <c r="E14" i="8"/>
  <c r="E15" i="8"/>
  <c r="E16" i="8"/>
  <c r="E17" i="8"/>
  <c r="E18" i="8"/>
  <c r="E19" i="8"/>
  <c r="E4" i="8"/>
  <c r="D5" i="8"/>
  <c r="D6" i="8"/>
  <c r="D7" i="8"/>
  <c r="D8" i="8"/>
  <c r="D9" i="8"/>
  <c r="D10" i="8"/>
  <c r="D11" i="8"/>
  <c r="D12" i="8"/>
  <c r="D13" i="8"/>
  <c r="D14" i="8"/>
  <c r="D15" i="8"/>
  <c r="D16" i="8"/>
  <c r="D17" i="8"/>
  <c r="D18" i="8"/>
  <c r="D19" i="8"/>
  <c r="D4" i="8"/>
  <c r="M4" i="8" l="1"/>
  <c r="D20" i="8"/>
  <c r="J20" i="8"/>
  <c r="R20" i="8" l="1"/>
  <c r="L17" i="8"/>
  <c r="O16" i="8"/>
  <c r="P16" i="8" s="1"/>
  <c r="O13" i="8"/>
  <c r="P13" i="8" s="1"/>
  <c r="M19" i="8" l="1"/>
  <c r="O19" i="8" s="1"/>
  <c r="M7" i="8"/>
  <c r="O7" i="8" s="1"/>
  <c r="L8" i="8"/>
  <c r="L12" i="8"/>
  <c r="M14" i="8"/>
  <c r="O14" i="8" s="1"/>
  <c r="N20" i="8"/>
  <c r="L15" i="8"/>
  <c r="H20" i="8"/>
  <c r="L5" i="8"/>
  <c r="M8" i="8"/>
  <c r="O8" i="8" s="1"/>
  <c r="L9" i="8"/>
  <c r="M12" i="8"/>
  <c r="O12" i="8" s="1"/>
  <c r="L13" i="8"/>
  <c r="L10" i="8"/>
  <c r="L6" i="8"/>
  <c r="G20" i="8"/>
  <c r="K20" i="8"/>
  <c r="M6" i="8"/>
  <c r="O6" i="8" s="1"/>
  <c r="L7" i="8"/>
  <c r="M10" i="8"/>
  <c r="O10" i="8" s="1"/>
  <c r="L11" i="8"/>
  <c r="M11" i="8"/>
  <c r="O11" i="8" s="1"/>
  <c r="M17" i="8"/>
  <c r="O17" i="8" s="1"/>
  <c r="L18" i="8"/>
  <c r="E20" i="8"/>
  <c r="I20" i="8"/>
  <c r="M15" i="8"/>
  <c r="O15" i="8" s="1"/>
  <c r="L16" i="8"/>
  <c r="M18" i="8"/>
  <c r="O18" i="8" s="1"/>
  <c r="L19" i="8"/>
  <c r="F20" i="8"/>
  <c r="M5" i="8"/>
  <c r="O5" i="8" s="1"/>
  <c r="M9" i="8"/>
  <c r="O9" i="8" s="1"/>
  <c r="M13" i="8"/>
  <c r="M16" i="8"/>
  <c r="L20" i="8" l="1"/>
  <c r="O4" i="8"/>
  <c r="M20" i="8"/>
  <c r="C12" i="1"/>
  <c r="D16" i="1" s="1"/>
  <c r="C2" i="3" s="1"/>
  <c r="O22" i="8" l="1"/>
  <c r="P4" i="8" s="1"/>
  <c r="O20" i="8"/>
  <c r="D22" i="3"/>
  <c r="E15" i="3" s="1"/>
  <c r="F15" i="3" s="1"/>
  <c r="E35" i="1" s="1"/>
  <c r="D22" i="7"/>
  <c r="E13" i="7" s="1"/>
  <c r="E21" i="5"/>
  <c r="D22" i="4"/>
  <c r="D18" i="1"/>
  <c r="C2" i="5" s="1"/>
  <c r="D15" i="1"/>
  <c r="C2" i="2" s="1"/>
  <c r="D7" i="2" s="1"/>
  <c r="D27" i="1" s="1"/>
  <c r="D17" i="1"/>
  <c r="C2" i="4" s="1"/>
  <c r="D19" i="1"/>
  <c r="C2" i="7" s="1"/>
  <c r="D20" i="1"/>
  <c r="C2" i="6" s="1"/>
  <c r="P6" i="8" l="1"/>
  <c r="P17" i="8"/>
  <c r="P15" i="8"/>
  <c r="P9" i="8"/>
  <c r="P7" i="8"/>
  <c r="P10" i="8"/>
  <c r="P18" i="8"/>
  <c r="P12" i="8"/>
  <c r="P11" i="8"/>
  <c r="P8" i="8"/>
  <c r="P5" i="8"/>
  <c r="P19" i="8"/>
  <c r="P14" i="8"/>
  <c r="E5" i="3"/>
  <c r="E9" i="3"/>
  <c r="F9" i="3" s="1"/>
  <c r="E29" i="1" s="1"/>
  <c r="E13" i="3"/>
  <c r="F13" i="3" s="1"/>
  <c r="E33" i="1" s="1"/>
  <c r="E10" i="3"/>
  <c r="F10" i="3" s="1"/>
  <c r="E30" i="1" s="1"/>
  <c r="E18" i="3"/>
  <c r="F18" i="3" s="1"/>
  <c r="E38" i="1" s="1"/>
  <c r="E6" i="3"/>
  <c r="F6" i="3" s="1"/>
  <c r="E26" i="1" s="1"/>
  <c r="E14" i="3"/>
  <c r="F14" i="3" s="1"/>
  <c r="E34" i="1" s="1"/>
  <c r="F13" i="7"/>
  <c r="H33" i="1" s="1"/>
  <c r="E20" i="3"/>
  <c r="F20" i="3" s="1"/>
  <c r="E40" i="1" s="1"/>
  <c r="E12" i="3"/>
  <c r="F12" i="3" s="1"/>
  <c r="E32" i="1" s="1"/>
  <c r="E8" i="3"/>
  <c r="F8" i="3" s="1"/>
  <c r="E28" i="1" s="1"/>
  <c r="E19" i="3"/>
  <c r="F19" i="3" s="1"/>
  <c r="E39" i="1" s="1"/>
  <c r="E11" i="3"/>
  <c r="F11" i="3" s="1"/>
  <c r="E31" i="1" s="1"/>
  <c r="E7" i="3"/>
  <c r="F7" i="3" s="1"/>
  <c r="E27" i="1" s="1"/>
  <c r="E21" i="3"/>
  <c r="F21" i="3" s="1"/>
  <c r="E41" i="1" s="1"/>
  <c r="E17" i="3"/>
  <c r="F17" i="3" s="1"/>
  <c r="E37" i="1" s="1"/>
  <c r="E16" i="3"/>
  <c r="F16" i="3" s="1"/>
  <c r="E36" i="1" s="1"/>
  <c r="F21" i="5"/>
  <c r="G41" i="1" s="1"/>
  <c r="E10" i="5"/>
  <c r="F10" i="5" s="1"/>
  <c r="G30" i="1" s="1"/>
  <c r="E5" i="5"/>
  <c r="F5" i="5" s="1"/>
  <c r="G25" i="1" s="1"/>
  <c r="F5" i="3"/>
  <c r="E25" i="1" s="1"/>
  <c r="E6" i="7"/>
  <c r="F6" i="7" s="1"/>
  <c r="H26" i="1" s="1"/>
  <c r="E12" i="7"/>
  <c r="F12" i="7" s="1"/>
  <c r="H32" i="1" s="1"/>
  <c r="E18" i="7"/>
  <c r="F18" i="7" s="1"/>
  <c r="H38" i="1" s="1"/>
  <c r="E14" i="7"/>
  <c r="F14" i="7" s="1"/>
  <c r="H34" i="1" s="1"/>
  <c r="E10" i="7"/>
  <c r="F10" i="7" s="1"/>
  <c r="H30" i="1" s="1"/>
  <c r="E16" i="7"/>
  <c r="F16" i="7" s="1"/>
  <c r="H36" i="1" s="1"/>
  <c r="E20" i="7"/>
  <c r="F20" i="7" s="1"/>
  <c r="H40" i="1" s="1"/>
  <c r="E8" i="7"/>
  <c r="F8" i="7" s="1"/>
  <c r="H28" i="1" s="1"/>
  <c r="E19" i="7"/>
  <c r="F19" i="7" s="1"/>
  <c r="H39" i="1" s="1"/>
  <c r="E21" i="7"/>
  <c r="F21" i="7" s="1"/>
  <c r="H41" i="1" s="1"/>
  <c r="E5" i="7"/>
  <c r="E11" i="7"/>
  <c r="F11" i="7" s="1"/>
  <c r="H31" i="1" s="1"/>
  <c r="E9" i="7"/>
  <c r="F9" i="7" s="1"/>
  <c r="H29" i="1" s="1"/>
  <c r="E17" i="7"/>
  <c r="F17" i="7" s="1"/>
  <c r="H37" i="1" s="1"/>
  <c r="E15" i="7"/>
  <c r="F15" i="7" s="1"/>
  <c r="H35" i="1" s="1"/>
  <c r="E7" i="7"/>
  <c r="F7" i="7" s="1"/>
  <c r="H27" i="1" s="1"/>
  <c r="E19" i="5"/>
  <c r="F19" i="5" s="1"/>
  <c r="G39" i="1" s="1"/>
  <c r="E15" i="5"/>
  <c r="F15" i="5" s="1"/>
  <c r="G35" i="1" s="1"/>
  <c r="E9" i="5"/>
  <c r="F9" i="5" s="1"/>
  <c r="G29" i="1" s="1"/>
  <c r="E20" i="5"/>
  <c r="F20" i="5" s="1"/>
  <c r="G40" i="1" s="1"/>
  <c r="E13" i="5"/>
  <c r="F13" i="5" s="1"/>
  <c r="G33" i="1" s="1"/>
  <c r="E6" i="5"/>
  <c r="F6" i="5" s="1"/>
  <c r="G26" i="1" s="1"/>
  <c r="E8" i="5"/>
  <c r="F8" i="5" s="1"/>
  <c r="G28" i="1" s="1"/>
  <c r="E11" i="5"/>
  <c r="F11" i="5" s="1"/>
  <c r="G31" i="1" s="1"/>
  <c r="E12" i="5"/>
  <c r="F12" i="5" s="1"/>
  <c r="G32" i="1" s="1"/>
  <c r="E14" i="5"/>
  <c r="F14" i="5" s="1"/>
  <c r="G34" i="1" s="1"/>
  <c r="E17" i="5"/>
  <c r="F17" i="5" s="1"/>
  <c r="G37" i="1" s="1"/>
  <c r="E7" i="5"/>
  <c r="F7" i="5" s="1"/>
  <c r="G27" i="1" s="1"/>
  <c r="E16" i="5"/>
  <c r="F16" i="5" s="1"/>
  <c r="G36" i="1" s="1"/>
  <c r="E18" i="5"/>
  <c r="F18" i="5" s="1"/>
  <c r="G38" i="1" s="1"/>
  <c r="E6" i="4"/>
  <c r="F6" i="4" s="1"/>
  <c r="F26" i="1" s="1"/>
  <c r="E18" i="4"/>
  <c r="F18" i="4" s="1"/>
  <c r="F38" i="1" s="1"/>
  <c r="E14" i="4"/>
  <c r="F14" i="4" s="1"/>
  <c r="F34" i="1" s="1"/>
  <c r="E10" i="4"/>
  <c r="F10" i="4" s="1"/>
  <c r="F30" i="1" s="1"/>
  <c r="E16" i="4"/>
  <c r="F16" i="4" s="1"/>
  <c r="F36" i="1" s="1"/>
  <c r="E20" i="4"/>
  <c r="F20" i="4" s="1"/>
  <c r="F40" i="1" s="1"/>
  <c r="E12" i="4"/>
  <c r="F12" i="4" s="1"/>
  <c r="F32" i="1" s="1"/>
  <c r="E8" i="4"/>
  <c r="F8" i="4" s="1"/>
  <c r="F28" i="1" s="1"/>
  <c r="E11" i="4"/>
  <c r="F11" i="4" s="1"/>
  <c r="F31" i="1" s="1"/>
  <c r="E21" i="4"/>
  <c r="F21" i="4" s="1"/>
  <c r="F41" i="1" s="1"/>
  <c r="E5" i="4"/>
  <c r="E7" i="4"/>
  <c r="F7" i="4" s="1"/>
  <c r="F27" i="1" s="1"/>
  <c r="E13" i="4"/>
  <c r="F13" i="4" s="1"/>
  <c r="F33" i="1" s="1"/>
  <c r="E19" i="4"/>
  <c r="F19" i="4" s="1"/>
  <c r="F39" i="1" s="1"/>
  <c r="E9" i="4"/>
  <c r="F9" i="4" s="1"/>
  <c r="F29" i="1" s="1"/>
  <c r="E17" i="4"/>
  <c r="F17" i="4" s="1"/>
  <c r="F37" i="1" s="1"/>
  <c r="E15" i="4"/>
  <c r="F15" i="4" s="1"/>
  <c r="F35" i="1" s="1"/>
  <c r="D11" i="2"/>
  <c r="D31" i="1" s="1"/>
  <c r="D12" i="2"/>
  <c r="D32" i="1" s="1"/>
  <c r="D14" i="2"/>
  <c r="D34" i="1" s="1"/>
  <c r="D17" i="2"/>
  <c r="D37" i="1" s="1"/>
  <c r="D15" i="2"/>
  <c r="D35" i="1" s="1"/>
  <c r="D16" i="2"/>
  <c r="D36" i="1" s="1"/>
  <c r="D5" i="2"/>
  <c r="D25" i="1" s="1"/>
  <c r="D10" i="2"/>
  <c r="D30" i="1" s="1"/>
  <c r="D19" i="2"/>
  <c r="D39" i="1" s="1"/>
  <c r="D20" i="2"/>
  <c r="D40" i="1" s="1"/>
  <c r="D21" i="2"/>
  <c r="D41" i="1" s="1"/>
  <c r="D18" i="2"/>
  <c r="D38" i="1" s="1"/>
  <c r="D8" i="2"/>
  <c r="D28" i="1" s="1"/>
  <c r="D6" i="2"/>
  <c r="D26" i="1" s="1"/>
  <c r="D9" i="2"/>
  <c r="D29" i="1" s="1"/>
  <c r="D13" i="2"/>
  <c r="D33" i="1" s="1"/>
  <c r="P20" i="8" l="1"/>
  <c r="E22" i="3"/>
  <c r="F22" i="3"/>
  <c r="E42" i="1"/>
  <c r="D42" i="1"/>
  <c r="E22" i="7"/>
  <c r="F5" i="7"/>
  <c r="E22" i="5"/>
  <c r="G42" i="1"/>
  <c r="F22" i="5"/>
  <c r="E22" i="4"/>
  <c r="F5" i="4"/>
  <c r="D22" i="2"/>
  <c r="E13" i="2" s="1"/>
  <c r="E21" i="2"/>
  <c r="E11" i="2"/>
  <c r="E12" i="2"/>
  <c r="E17" i="2"/>
  <c r="E14" i="2" l="1"/>
  <c r="E7" i="2"/>
  <c r="E8" i="2"/>
  <c r="Q13" i="8"/>
  <c r="S13" i="8" s="1"/>
  <c r="T13" i="8" s="1"/>
  <c r="Q16" i="8"/>
  <c r="S16" i="8" s="1"/>
  <c r="T16" i="8" s="1"/>
  <c r="Q4" i="8"/>
  <c r="Q18" i="8"/>
  <c r="S18" i="8" s="1"/>
  <c r="T18" i="8" s="1"/>
  <c r="Q12" i="8"/>
  <c r="S12" i="8" s="1"/>
  <c r="T12" i="8" s="1"/>
  <c r="Q7" i="8"/>
  <c r="S7" i="8" s="1"/>
  <c r="T7" i="8" s="1"/>
  <c r="Q5" i="8"/>
  <c r="S5" i="8" s="1"/>
  <c r="T5" i="8" s="1"/>
  <c r="Q19" i="8"/>
  <c r="S19" i="8" s="1"/>
  <c r="T19" i="8" s="1"/>
  <c r="Q11" i="8"/>
  <c r="S11" i="8" s="1"/>
  <c r="T11" i="8" s="1"/>
  <c r="Q17" i="8"/>
  <c r="S17" i="8" s="1"/>
  <c r="T17" i="8" s="1"/>
  <c r="Q8" i="8"/>
  <c r="S8" i="8" s="1"/>
  <c r="T8" i="8" s="1"/>
  <c r="Q14" i="8"/>
  <c r="S14" i="8" s="1"/>
  <c r="T14" i="8" s="1"/>
  <c r="Q15" i="8"/>
  <c r="S15" i="8" s="1"/>
  <c r="T15" i="8" s="1"/>
  <c r="Q9" i="8"/>
  <c r="S9" i="8" s="1"/>
  <c r="T9" i="8" s="1"/>
  <c r="Q6" i="8"/>
  <c r="S6" i="8" s="1"/>
  <c r="T6" i="8" s="1"/>
  <c r="Q10" i="8"/>
  <c r="S10" i="8" s="1"/>
  <c r="T10" i="8" s="1"/>
  <c r="G15" i="6"/>
  <c r="I35" i="1" s="1"/>
  <c r="J35" i="1" s="1"/>
  <c r="G13" i="6"/>
  <c r="I33" i="1" s="1"/>
  <c r="J33" i="1" s="1"/>
  <c r="G10" i="6"/>
  <c r="I30" i="1" s="1"/>
  <c r="J30" i="1" s="1"/>
  <c r="G14" i="6"/>
  <c r="I34" i="1" s="1"/>
  <c r="J34" i="1" s="1"/>
  <c r="G7" i="6"/>
  <c r="I27" i="1" s="1"/>
  <c r="J27" i="1" s="1"/>
  <c r="E15" i="2"/>
  <c r="E5" i="2"/>
  <c r="E6" i="2"/>
  <c r="E9" i="2"/>
  <c r="E18" i="2"/>
  <c r="E20" i="2"/>
  <c r="E10" i="2"/>
  <c r="E19" i="2"/>
  <c r="E16" i="2"/>
  <c r="F22" i="7"/>
  <c r="H25" i="1"/>
  <c r="H42" i="1" s="1"/>
  <c r="F22" i="4"/>
  <c r="F25" i="1"/>
  <c r="K34" i="1" l="1"/>
  <c r="K30" i="1"/>
  <c r="K35" i="1"/>
  <c r="K27" i="1"/>
  <c r="K33" i="1"/>
  <c r="G11" i="6"/>
  <c r="I31" i="1" s="1"/>
  <c r="J31" i="1" s="1"/>
  <c r="G6" i="6"/>
  <c r="I26" i="1" s="1"/>
  <c r="J26" i="1" s="1"/>
  <c r="G19" i="6"/>
  <c r="I39" i="1" s="1"/>
  <c r="J39" i="1" s="1"/>
  <c r="G21" i="6"/>
  <c r="I41" i="1" s="1"/>
  <c r="J41" i="1" s="1"/>
  <c r="G9" i="6"/>
  <c r="I29" i="1" s="1"/>
  <c r="J29" i="1" s="1"/>
  <c r="S4" i="8"/>
  <c r="T4" i="8" s="1"/>
  <c r="T20" i="8" s="1"/>
  <c r="Q20" i="8"/>
  <c r="G8" i="6"/>
  <c r="I28" i="1" s="1"/>
  <c r="J28" i="1" s="1"/>
  <c r="G18" i="6"/>
  <c r="I38" i="1" s="1"/>
  <c r="J38" i="1" s="1"/>
  <c r="G20" i="6"/>
  <c r="I40" i="1" s="1"/>
  <c r="J40" i="1" s="1"/>
  <c r="G12" i="6"/>
  <c r="I32" i="1" s="1"/>
  <c r="J32" i="1" s="1"/>
  <c r="G17" i="6"/>
  <c r="I37" i="1" s="1"/>
  <c r="J37" i="1" s="1"/>
  <c r="G5" i="6"/>
  <c r="E22" i="2"/>
  <c r="F42" i="1"/>
  <c r="C21" i="1"/>
  <c r="D21" i="1"/>
  <c r="K26" i="1" l="1"/>
  <c r="K29" i="1"/>
  <c r="K31" i="1"/>
  <c r="K37" i="1"/>
  <c r="K28" i="1"/>
  <c r="K41" i="1"/>
  <c r="K40" i="1"/>
  <c r="K38" i="1"/>
  <c r="K32" i="1"/>
  <c r="K39" i="1"/>
  <c r="G16" i="6"/>
  <c r="I36" i="1" s="1"/>
  <c r="J36" i="1" s="1"/>
  <c r="I25" i="1"/>
  <c r="K36" i="1" l="1"/>
  <c r="G22" i="6"/>
  <c r="F22" i="6"/>
  <c r="I42" i="1"/>
  <c r="J25" i="1"/>
  <c r="K25" i="1" l="1"/>
  <c r="K42" i="1" s="1"/>
  <c r="J42" i="1"/>
</calcChain>
</file>

<file path=xl/sharedStrings.xml><?xml version="1.0" encoding="utf-8"?>
<sst xmlns="http://schemas.openxmlformats.org/spreadsheetml/2006/main" count="603" uniqueCount="167">
  <si>
    <t>Parámetro</t>
  </si>
  <si>
    <t>Porcentaje</t>
  </si>
  <si>
    <t>Monto M$</t>
  </si>
  <si>
    <t>Ser beneficiaria</t>
  </si>
  <si>
    <t>Matrícula Total de Pregrado</t>
  </si>
  <si>
    <t>Matrícula Magister y Doctorado</t>
  </si>
  <si>
    <t>Años de Acreditación</t>
  </si>
  <si>
    <t>Áreas de Acreditación</t>
  </si>
  <si>
    <t>Fondo por Habitante (Inverso)</t>
  </si>
  <si>
    <t>Total</t>
  </si>
  <si>
    <t>Universidad</t>
  </si>
  <si>
    <t>Código</t>
  </si>
  <si>
    <t>Aporte para el Desarrollo de Actividades de Interés Nacional</t>
  </si>
  <si>
    <t>Universidades Estatales (No UCH)</t>
  </si>
  <si>
    <t>Detalle</t>
  </si>
  <si>
    <t>Transferencias Corrientes</t>
  </si>
  <si>
    <t>Transferencias de Capital</t>
  </si>
  <si>
    <t>U. de Talca</t>
  </si>
  <si>
    <t>U. Arturo Prat</t>
  </si>
  <si>
    <t>U. de la Frontera</t>
  </si>
  <si>
    <t>U. del Bio Bio</t>
  </si>
  <si>
    <t>U. de Santiago</t>
  </si>
  <si>
    <t>U. de Antofagasta</t>
  </si>
  <si>
    <t>U. de la Serena</t>
  </si>
  <si>
    <t>U. de Valparaíso</t>
  </si>
  <si>
    <t>U. de O'Higgins</t>
  </si>
  <si>
    <t>U. de Los Lagos</t>
  </si>
  <si>
    <t>U. de Atacama</t>
  </si>
  <si>
    <t>U. de Tarapacá</t>
  </si>
  <si>
    <t>U. de Playa Ancha</t>
  </si>
  <si>
    <t>U. de Magallanes</t>
  </si>
  <si>
    <t>U. Tecnológica Metropolitana</t>
  </si>
  <si>
    <t>U. Metropolitana de Cs. de la Ed.</t>
  </si>
  <si>
    <t>U. de Aysén</t>
  </si>
  <si>
    <t>N°</t>
  </si>
  <si>
    <t>TAL</t>
  </si>
  <si>
    <t>UAP</t>
  </si>
  <si>
    <t>FRO</t>
  </si>
  <si>
    <t>UBB</t>
  </si>
  <si>
    <t>USA</t>
  </si>
  <si>
    <t>ANT</t>
  </si>
  <si>
    <t>ULS</t>
  </si>
  <si>
    <t>UVA</t>
  </si>
  <si>
    <t>URO</t>
  </si>
  <si>
    <t>ULA</t>
  </si>
  <si>
    <t>ATA</t>
  </si>
  <si>
    <t>UTA</t>
  </si>
  <si>
    <t>UPA</t>
  </si>
  <si>
    <t>MAG</t>
  </si>
  <si>
    <t>UTM</t>
  </si>
  <si>
    <t>UMC</t>
  </si>
  <si>
    <t>URY</t>
  </si>
  <si>
    <t>Presupuesto M$</t>
  </si>
  <si>
    <t>Matrícula de Pregrado</t>
  </si>
  <si>
    <t>Región</t>
  </si>
  <si>
    <t>N° Región</t>
  </si>
  <si>
    <t>Maule</t>
  </si>
  <si>
    <t>Tarapacá</t>
  </si>
  <si>
    <t>Araucanía</t>
  </si>
  <si>
    <t>Bío-Bío</t>
  </si>
  <si>
    <t>Metropolitana</t>
  </si>
  <si>
    <t>Antofagasta</t>
  </si>
  <si>
    <t>Coquimbo</t>
  </si>
  <si>
    <t>Valparaíso</t>
  </si>
  <si>
    <t>O'Higgins</t>
  </si>
  <si>
    <t>Los Lagos</t>
  </si>
  <si>
    <t>Atacama</t>
  </si>
  <si>
    <t>Arica y Parinacota</t>
  </si>
  <si>
    <t>Magallanes</t>
  </si>
  <si>
    <t>Aysén</t>
  </si>
  <si>
    <t>% Por Universidad</t>
  </si>
  <si>
    <t>TOTAL NACIONAL</t>
  </si>
  <si>
    <t>Total Fondos</t>
  </si>
  <si>
    <t>Nombre Región</t>
  </si>
  <si>
    <t>Casa Central U. Estatal</t>
  </si>
  <si>
    <t>N° de proyectos</t>
  </si>
  <si>
    <t>Monto adjudicado ($)/3</t>
  </si>
  <si>
    <t>Habitantes por Región</t>
  </si>
  <si>
    <t>Montos por Habitante</t>
  </si>
  <si>
    <t>% respecto al mínimo</t>
  </si>
  <si>
    <t>% por Región</t>
  </si>
  <si>
    <t>N° Universidades Estatales por Región</t>
  </si>
  <si>
    <t>% a distribuir por Universidad de cada región</t>
  </si>
  <si>
    <t>Sí</t>
  </si>
  <si>
    <t>Ñuble</t>
  </si>
  <si>
    <t>No</t>
  </si>
  <si>
    <t>Biobío</t>
  </si>
  <si>
    <t>La Araucanía</t>
  </si>
  <si>
    <t>TOTAL</t>
  </si>
  <si>
    <t>Mínimo</t>
  </si>
  <si>
    <t>Difusión de la Música Nacional</t>
  </si>
  <si>
    <r>
      <t xml:space="preserve">- </t>
    </r>
    <r>
      <rPr>
        <sz val="8"/>
        <rFont val="Verdana"/>
        <family val="2"/>
      </rPr>
      <t>No registró movimiento.</t>
    </r>
  </si>
  <si>
    <t>Creación</t>
  </si>
  <si>
    <t>Los Ríos</t>
  </si>
  <si>
    <t xml:space="preserve">
Total
</t>
  </si>
  <si>
    <t>- No registró movimiento.</t>
  </si>
  <si>
    <t>Fuente: Censo 2017</t>
  </si>
  <si>
    <t>https://www.censo2017.cl/descargas/home/sintesis-de-resultados-censo2017.pdf</t>
  </si>
  <si>
    <t>Población Censo 2017</t>
  </si>
  <si>
    <t>Total 2017</t>
  </si>
  <si>
    <t>Fomento a la Industria</t>
  </si>
  <si>
    <r>
      <rPr>
        <b/>
        <sz val="8"/>
        <color indexed="8"/>
        <rFont val="Verdana"/>
        <family val="2"/>
      </rPr>
      <t xml:space="preserve">2 </t>
    </r>
    <r>
      <rPr>
        <sz val="8"/>
        <color indexed="8"/>
        <rFont val="Verdana"/>
        <family val="2"/>
      </rPr>
      <t>El número de proyectos y de monto adjudicado por línea, corresponden a la suma total de los concursos durante el año.</t>
    </r>
  </si>
  <si>
    <r>
      <t xml:space="preserve">- </t>
    </r>
    <r>
      <rPr>
        <sz val="8"/>
        <color indexed="8"/>
        <rFont val="Verdana"/>
        <family val="2"/>
      </rPr>
      <t>No registró movimiento.</t>
    </r>
  </si>
  <si>
    <t>% Total por Región</t>
  </si>
  <si>
    <t>Producción de Registro Fonográfico</t>
  </si>
  <si>
    <t>Música en Vivo (presencial o virtual)</t>
  </si>
  <si>
    <t>Proyectos</t>
  </si>
  <si>
    <t>Monto adjudicado ($)</t>
  </si>
  <si>
    <t>Apoyo a Festivales y Ferias</t>
  </si>
  <si>
    <t xml:space="preserve"> Difusión, Implementación y Exhibición del Audiovisual</t>
  </si>
  <si>
    <t>Matrícula Pregrado 2023</t>
  </si>
  <si>
    <t>Matrícula Magister y Doctorado 2023</t>
  </si>
  <si>
    <t>Años de Acreditación 2023</t>
  </si>
  <si>
    <t>Áreas de Acreditación 2023</t>
  </si>
  <si>
    <r>
      <t>TABLA 19.11: NÚMERO DE PROYECTOS Y MONTOS ADJUDICADOS POR EL FONDO DE FOMENTO DE LA MÚSICA NACIONAL, POR LÍNEA DE CONCURSO, SEGÚN REGIÓN DE DOMICILIO DE LA PERSONA SELECCIONADA. 2022</t>
    </r>
    <r>
      <rPr>
        <b/>
        <vertAlign val="superscript"/>
        <sz val="8"/>
        <rFont val="Verdana"/>
        <family val="2"/>
      </rPr>
      <t>/1/2</t>
    </r>
  </si>
  <si>
    <t>REGIÓN DE DOMICILIO DE LA PERSONA SELECCIONADA</t>
  </si>
  <si>
    <t>Apoyo a la Circulación de la Música Nacional 2022</t>
  </si>
  <si>
    <t>Programa de Apoyo a Orquestas Profesionales Doctas 2022</t>
  </si>
  <si>
    <r>
      <t>Otras líneas de concurso</t>
    </r>
    <r>
      <rPr>
        <b/>
        <vertAlign val="superscript"/>
        <sz val="8"/>
        <rFont val="Verdana"/>
        <family val="2"/>
      </rPr>
      <t>/3</t>
    </r>
  </si>
  <si>
    <r>
      <rPr>
        <b/>
        <sz val="8"/>
        <rFont val="Verdana"/>
        <family val="2"/>
      </rPr>
      <t>Nota:</t>
    </r>
    <r>
      <rPr>
        <sz val="8"/>
        <rFont val="Verdana"/>
        <family val="2"/>
      </rPr>
      <t xml:space="preserve"> Los montos se presentan en pesos corrientes, es decir, monto en pesos de cada año sin la actualización de ajustes por Índice de Precio al Consumidor (IPC).</t>
    </r>
  </si>
  <si>
    <r>
      <rPr>
        <b/>
        <sz val="8"/>
        <rFont val="Verdana"/>
        <family val="2"/>
      </rPr>
      <t xml:space="preserve">1 </t>
    </r>
    <r>
      <rPr>
        <sz val="8"/>
        <rFont val="Verdana"/>
        <family val="2"/>
      </rPr>
      <t>A diferencia del Fondart, este fondo cuenta solo con una instancia de selección nacional. Se considera la proporción poblacional de la región como criterio para la distribución regional de los montos adjudicados a partir de la dirección inscrita por la persona postulante.</t>
    </r>
  </si>
  <si>
    <r>
      <rPr>
        <b/>
        <sz val="8"/>
        <color indexed="8"/>
        <rFont val="Verdana"/>
        <family val="2"/>
      </rPr>
      <t>3</t>
    </r>
    <r>
      <rPr>
        <sz val="8"/>
        <color indexed="8"/>
        <rFont val="Verdana"/>
        <family val="2"/>
      </rPr>
      <t xml:space="preserve"> A partir del año 2022 el tabulado pone a disposición del usuario las 5 líneas de concurso con mayor monto de recursos asignados en el período de referencia. Las restantes líneas de concurso se agruparon en la categoría "Otras Líneas de Concurso" la cual incluye las siguientes líneas: Actividades Formativas, Apoyo para encuentros de fomento de la Industria - Amplifica 2022, Asistencia a Mercados Foco 2022, Infraestructura y Equipamiento 2022, Coros, Orquestas y Bandas Instrumentales, Fomento a la Economía Creativa: Asociatividad y Redes, Investigación y Registro de la Música Nacional y Programa de Apoyo a Orquestas Profesionales Populares 2022.</t>
    </r>
  </si>
  <si>
    <t>Fuente: Subsecretaría de las Culturas y las Artes - Ministerio de las Culturas, las Artes y el Patrimonio.</t>
  </si>
  <si>
    <t>TABLA 19.11: NÚMERO DE PROYECTOS Y MONTOS ADJUDICADOS POR EL FONDO DE FOMENTO DE LA MÚSICA NACIONAL, POR LÍNEA DE CONCURSO, SEGÚN REGIÓN DE DOMICILIO DE LA PERSONA PARTICIPANTE. 2022</t>
  </si>
  <si>
    <r>
      <t>TABLA 19.12: NÚMERO DE PROYECTOS Y MONTOS ADJUDICADOS POR EL FONDO NACIONAL DE FOMENTO DEL LIBRO Y LA LECTURA, POR LÍNEA DE CONCURSO, SEGÚN REGIÓN DE DOMICILIO DE LA PERSONA SELECCIONADA. 2022</t>
    </r>
    <r>
      <rPr>
        <b/>
        <vertAlign val="superscript"/>
        <sz val="8"/>
        <color indexed="8"/>
        <rFont val="Verdana"/>
        <family val="2"/>
      </rPr>
      <t>/1/2</t>
    </r>
  </si>
  <si>
    <t>Fomento de la Lectura y/o Escritura</t>
  </si>
  <si>
    <t>Apoyo a la Traducción 2022</t>
  </si>
  <si>
    <r>
      <rPr>
        <b/>
        <sz val="8"/>
        <color indexed="8"/>
        <rFont val="Verdana"/>
        <family val="2"/>
      </rPr>
      <t>3</t>
    </r>
    <r>
      <rPr>
        <sz val="8"/>
        <color indexed="8"/>
        <rFont val="Verdana"/>
        <family val="2"/>
      </rPr>
      <t xml:space="preserve"> A partir del año 2022 el tabulado pone a disposición del usuario las 5 líneas de concurso con mayor monto de recursos asignados en el período de referencia. Las restantes líneas de concurso se agruparon en la categoría "Otras Líneas de Concurso" la cual incluye las siguientes líneas: Investigación, Economía Creativa, Apoyo a la difusión de obras, autores e industria editorial - Asistencia a FIL Guadalajara 2022, Convocatoria para participar en la Feria Internacional del Libro de España Liber 2022, Convocatoria para participar en misión a Feria del Bibro de Bologna 2022, Desarrollo de la imagen de Chile para su participación en la Bologna Children's Book Fair 2022 y Misión a Feria del Libro de Frankfurt 2022.</t>
    </r>
  </si>
  <si>
    <r>
      <t>TABLA 19.13: NÚMERO DE PROYECTOS Y MONTOS ADJUDICADOS POR FONDO DE FOMENTO AUDIOVISUAL, POR LÍNEA DE CONCURSO, SEGÚN REGIÓN DE DOMICILIO DE LA PERSONA SELECCIONADA. 2022</t>
    </r>
    <r>
      <rPr>
        <b/>
        <vertAlign val="superscript"/>
        <sz val="8"/>
        <color rgb="FF000000"/>
        <rFont val="Verdana"/>
        <family val="2"/>
      </rPr>
      <t>/1/2</t>
    </r>
  </si>
  <si>
    <t>Producción Audiovisual de Largometrajes</t>
  </si>
  <si>
    <t>Fondo de Inversión Audiovisual</t>
  </si>
  <si>
    <t>Producción Audiovisual Regional</t>
  </si>
  <si>
    <t xml:space="preserve"> Fortalecimiento de Proyectos Audiovisuales</t>
  </si>
  <si>
    <r>
      <rPr>
        <b/>
        <sz val="8"/>
        <color rgb="FF000000"/>
        <rFont val="Verdana"/>
        <family val="2"/>
      </rPr>
      <t>3</t>
    </r>
    <r>
      <rPr>
        <sz val="8"/>
        <color rgb="FF000000"/>
        <rFont val="Verdana"/>
        <family val="2"/>
      </rPr>
      <t xml:space="preserve"> A partir del año 2022 el tabulado pone a disposición del usuario las 5 líneas de concurso con mayor monto de recursos asignados en el período de referencia. Las restantes líneas de concurso se agruparon en la categoría "Otras Líneas de Concurso" la cual incluye las siguientes líneas: Distribución de Cine y Videojuegos, Formación Grupal, Guion original y adaptación literaria, Investigación, Producción audiovisual de cortometrajes, Producción audiovisual de otros formatos,  Fortalecimiento de la empresa audiovisual, Apoyo para la participación en Instancias Competitivas e Instancias Formativas Internacionales 2022, Formación de Públicos para el Audiovisual 2022, Cineclubes Escolares en Red (Públicos del Audiovisual), Formación de Mediadoras y Mediadores del Audiovisual (Públicos del Audiovisual), Producción Audiovisual de Largometrajes en Coproducción Minoritaria Chile-Argentina, Preservación del Patrimonio Audiovisual, Programa de Apoyo para la participación en Mercados Internacionales 2022 y Programa de Apoyo para la realización de Encuentros Internacionales en Chile 2022-2023.</t>
    </r>
  </si>
  <si>
    <t>TABLA 19.12: NÚMERO DE PROYECTOS Y MONTOS ADJUDICADOS POR EL FONDO NACIONAL DE FOMENTO DEL LIBRO Y LA LECTURA, POR LÍNEA DE CONCURSO, SEGÚN REGIÓN DE DOMICILIO DE LA PERSONA PARTICIPANTE. 2022</t>
  </si>
  <si>
    <t>TABLA 19.13: NÚMERO DE PROYECTOS Y MONTOS ADJUDICADOS POR FONDO DE FOMENTO AUDIOVISUAL, POR LÍNEA DE CONCURSO, SEGÚN REGIÓN DE DOMICILIO DE LA PERSONA PARTICIPANTE. 2022</t>
  </si>
  <si>
    <r>
      <t>TABLA 19.9: NÚMERO DE PROYECTOS Y MONTOS ADJUDICADOS DEL FONDO NACIONAL DEL DESARROLLO CULTURAL Y LAS ARTES (FONDART) PARA CONCURSO NACIONAL, POR LÍNEA DE CONCURSO, SEGÚN REGIÓN DE DOMICILIO DE LA PERSONA SELECCIONADA. 2022</t>
    </r>
    <r>
      <rPr>
        <b/>
        <vertAlign val="superscript"/>
        <sz val="8"/>
        <color indexed="8"/>
        <rFont val="Verdana"/>
        <family val="2"/>
      </rPr>
      <t>/1/2</t>
    </r>
  </si>
  <si>
    <t>Artes de la Visualidad</t>
  </si>
  <si>
    <t>Organización de Festivales, Ferias y Exposiciones</t>
  </si>
  <si>
    <t>Fomento a la Economía Creativa</t>
  </si>
  <si>
    <t>Diseño</t>
  </si>
  <si>
    <t>Arquitectura</t>
  </si>
  <si>
    <r>
      <rPr>
        <b/>
        <sz val="8"/>
        <color rgb="FF000000"/>
        <rFont val="Verdana"/>
        <family val="2"/>
      </rPr>
      <t>Otras líneas de concurso</t>
    </r>
    <r>
      <rPr>
        <b/>
        <vertAlign val="superscript"/>
        <sz val="8"/>
        <color rgb="FF000000"/>
        <rFont val="Verdana"/>
        <family val="2"/>
      </rPr>
      <t>/3</t>
    </r>
  </si>
  <si>
    <r>
      <rPr>
        <b/>
        <sz val="8"/>
        <color indexed="8"/>
        <rFont val="Verdana"/>
        <family val="2"/>
      </rPr>
      <t xml:space="preserve">1 </t>
    </r>
    <r>
      <rPr>
        <sz val="8"/>
        <color indexed="8"/>
        <rFont val="Verdana"/>
        <family val="2"/>
      </rPr>
      <t>A diferencia del Fondart regional, este fondo cuenta solo con una instancia de selección nacional. Se considera la proporción poblacional de la región como criterio para la distribución regional de los montos adjudicados a partir de la dirección inscrita por la persona postulante.</t>
    </r>
  </si>
  <si>
    <r>
      <t xml:space="preserve">2 </t>
    </r>
    <r>
      <rPr>
        <sz val="8"/>
        <color indexed="8"/>
        <rFont val="Verdana"/>
        <family val="2"/>
      </rPr>
      <t>El número de proyectos y de monto adjudicado por línea, corresponden a la suma total de los concursos durante el año.</t>
    </r>
  </si>
  <si>
    <r>
      <rPr>
        <b/>
        <sz val="8"/>
        <rFont val="Verdana"/>
        <family val="2"/>
      </rPr>
      <t>3</t>
    </r>
    <r>
      <rPr>
        <sz val="8"/>
        <rFont val="Verdana"/>
        <family val="2"/>
      </rPr>
      <t xml:space="preserve"> A partir del año 2022 el tabulado pone a disposición del usuario las 5 líneas de concurso con mayor monto de recursos asignados en el período de referencia. Las restantes líneas de concurso se agruparon en la categoría "Otras Líneas de Concurso" la cual incluye las siguientes líneas: Artesanía, Circulación Internacional 2022 e Infraestructura Cultural.</t>
    </r>
  </si>
  <si>
    <r>
      <rPr>
        <b/>
        <sz val="8"/>
        <color indexed="8"/>
        <rFont val="Verdana"/>
        <family val="2"/>
      </rPr>
      <t>-</t>
    </r>
    <r>
      <rPr>
        <sz val="8"/>
        <color indexed="8"/>
        <rFont val="Verdana"/>
        <family val="2"/>
      </rPr>
      <t xml:space="preserve"> No registró movimiento.</t>
    </r>
  </si>
  <si>
    <t>TABLA 19.9: NÚMERO DE PROYECTOS Y MONTOS ADJUDICADOS DEL FONDO NACIONAL DEL DESARROLLO CULTURAL Y LAS ARTES (FONDART) PARA CONCURSO NACIONAL, POR LÍNEA DE CONCURSO, SEGÚN REGIÓN DE DOMICILIO DE LA PERSONA SELECCIONADA. 2022/1/2</t>
  </si>
  <si>
    <t>Miles de pesos</t>
  </si>
  <si>
    <t>Año 2024</t>
  </si>
  <si>
    <t>Unidad de Análisis e Información, DIVIA - SUBESUP</t>
  </si>
  <si>
    <t xml:space="preserve"> Marzo de 2024</t>
  </si>
  <si>
    <t>Volver a 
ADAIN 2024</t>
  </si>
  <si>
    <t>ADAIN 2024
Total 
M$</t>
  </si>
  <si>
    <t>ADAIN 2024
Total
sin decimales
M$</t>
  </si>
  <si>
    <t>Total ADAIN</t>
  </si>
  <si>
    <t>1. Ser beneficiaria M$</t>
  </si>
  <si>
    <t>2. Matrícula Total de Pregrado
M$</t>
  </si>
  <si>
    <t>3. Matrícula Total de Postgrado
M$</t>
  </si>
  <si>
    <t>4. Años de Acreditación M$</t>
  </si>
  <si>
    <t>5. Áreas de Acreditación M$</t>
  </si>
  <si>
    <t>6. Inverso de fondos de Cultura por Habitante
M$</t>
  </si>
  <si>
    <t>Presupuesto 2024 M$</t>
  </si>
  <si>
    <t>Código DFI</t>
  </si>
  <si>
    <t>Monto Transferencias Corrientes
 M$</t>
  </si>
  <si>
    <t>Monto Transferencias de Capital
 M$</t>
  </si>
  <si>
    <r>
      <rPr>
        <b/>
        <sz val="10"/>
        <color rgb="FFFF0000"/>
        <rFont val="Calibri"/>
        <family val="2"/>
        <scheme val="minor"/>
      </rPr>
      <t>Dec N°XX-2024</t>
    </r>
    <r>
      <rPr>
        <b/>
        <sz val="10"/>
        <rFont val="Calibri"/>
        <family val="2"/>
        <scheme val="minor"/>
      </rPr>
      <t xml:space="preserve">
Monto a Distribuir
 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</si>
</sst>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0.0%"/>
    <numFmt numFmtId="165" formatCode="_-* #,##0_-;\-* #,##0_-;_-* &quot;-&quot;??_-;_-@_-"/>
    <numFmt numFmtId="166" formatCode="_(* #,##0.00_);_(* \(#,##0.00\);_(* &quot;-&quot;??_);_(@_)"/>
    <numFmt numFmtId="167" formatCode="_-* #,##0_-;\-* #,##0_-;_-* &quot;-&quot;_-;_-@_-"/>
    <numFmt numFmtId="168" formatCode="_(* #,##0_);_(* \(#,##0\);_(* &quot;-&quot;_);_(@_)"/>
    <numFmt numFmtId="169" formatCode="_ * #,##0.000_ ;_ * \-#,##0.000_ ;_ * &quot;-&quot;_ ;_ @_ "/>
    <numFmt numFmtId="170" formatCode="_ * #,##0.0_ ;_ * \-#,##0.0_ ;_ * &quot;-&quot;_ ;_ @_ "/>
    <numFmt numFmtId="171" formatCode="#,##0.0_ ;\-#,##0.0\ "/>
    <numFmt numFmtId="172" formatCode="#,##0.0;\-#,##0.0"/>
    <numFmt numFmtId="173" formatCode="_-* #,##0.0_-;\-* #,##0.0_-;_-* &quot;-&quot;??_-;_-@_-"/>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4"/>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theme="1"/>
      <name val="Calibri"/>
      <family val="2"/>
      <scheme val="minor"/>
    </font>
    <font>
      <sz val="11"/>
      <color theme="1"/>
      <name val="Calibri"/>
      <family val="2"/>
    </font>
    <font>
      <sz val="10"/>
      <name val="Arial"/>
      <family val="2"/>
    </font>
    <font>
      <sz val="8"/>
      <name val="Verdana"/>
      <family val="2"/>
    </font>
    <font>
      <b/>
      <sz val="8"/>
      <name val="Verdana"/>
      <family val="2"/>
    </font>
    <font>
      <b/>
      <vertAlign val="superscript"/>
      <sz val="8"/>
      <name val="Verdana"/>
      <family val="2"/>
    </font>
    <font>
      <b/>
      <vertAlign val="superscript"/>
      <sz val="8"/>
      <color rgb="FF000000"/>
      <name val="Verdana"/>
      <family val="2"/>
    </font>
    <font>
      <b/>
      <sz val="8"/>
      <color rgb="FF000000"/>
      <name val="Verdana"/>
      <family val="2"/>
    </font>
    <font>
      <b/>
      <sz val="11"/>
      <color rgb="FF000000"/>
      <name val="Calibri"/>
      <family val="2"/>
    </font>
    <font>
      <b/>
      <sz val="10"/>
      <color rgb="FF000000"/>
      <name val="Calibri"/>
      <family val="2"/>
    </font>
    <font>
      <sz val="10"/>
      <color rgb="FF000000"/>
      <name val="Calibri"/>
      <family val="2"/>
    </font>
    <font>
      <sz val="8"/>
      <color rgb="FF000000"/>
      <name val="Verdana"/>
      <family val="2"/>
    </font>
    <font>
      <u/>
      <sz val="11"/>
      <color theme="10"/>
      <name val="Calibri"/>
      <family val="2"/>
      <scheme val="minor"/>
    </font>
    <font>
      <b/>
      <sz val="8"/>
      <color indexed="8"/>
      <name val="Verdana"/>
      <family val="2"/>
    </font>
    <font>
      <sz val="8"/>
      <color indexed="8"/>
      <name val="Verdana"/>
      <family val="2"/>
    </font>
    <font>
      <b/>
      <vertAlign val="superscript"/>
      <sz val="8"/>
      <color indexed="8"/>
      <name val="Verdana"/>
      <family val="2"/>
    </font>
    <font>
      <sz val="8"/>
      <color theme="1"/>
      <name val="Verdana"/>
      <family val="2"/>
    </font>
    <font>
      <b/>
      <sz val="13"/>
      <name val="Calibri"/>
      <family val="2"/>
      <scheme val="minor"/>
    </font>
    <font>
      <sz val="9"/>
      <name val="Calibri"/>
      <family val="2"/>
      <scheme val="minor"/>
    </font>
    <font>
      <b/>
      <i/>
      <u/>
      <sz val="11"/>
      <color theme="4" tint="-0.249977111117893"/>
      <name val="Calibri"/>
      <family val="2"/>
      <scheme val="minor"/>
    </font>
    <font>
      <b/>
      <sz val="9"/>
      <name val="Calibri"/>
      <family val="2"/>
      <scheme val="minor"/>
    </font>
    <font>
      <b/>
      <sz val="10"/>
      <color rgb="FFFF0000"/>
      <name val="Calibri"/>
      <family val="2"/>
      <scheme val="minor"/>
    </font>
    <font>
      <sz val="10"/>
      <color rgb="FF0070C0"/>
      <name val="Calibri"/>
      <family val="2"/>
      <scheme val="minor"/>
    </font>
  </fonts>
  <fills count="9">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0" tint="-0.14999847407452621"/>
        <bgColor rgb="FF000000"/>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FFFFFF"/>
      </top>
      <bottom style="thin">
        <color rgb="FF000000"/>
      </bottom>
      <diagonal/>
    </border>
    <border>
      <left style="thin">
        <color rgb="FF000000"/>
      </left>
      <right style="thin">
        <color rgb="FF000000"/>
      </right>
      <top/>
      <bottom style="thin">
        <color rgb="FF000000"/>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theme="4" tint="0.39997558519241921"/>
      </top>
      <bottom/>
      <diagonal/>
    </border>
    <border>
      <left style="thin">
        <color indexed="64"/>
      </left>
      <right style="thin">
        <color indexed="64"/>
      </right>
      <top style="thin">
        <color rgb="FFFFFFFF"/>
      </top>
      <bottom style="thin">
        <color indexed="64"/>
      </bottom>
      <diagonal/>
    </border>
    <border>
      <left/>
      <right style="thin">
        <color rgb="FF000000"/>
      </right>
      <top/>
      <bottom style="thin">
        <color rgb="FF000000"/>
      </bottom>
      <diagonal/>
    </border>
    <border>
      <left style="thin">
        <color rgb="FFD3D3D3"/>
      </left>
      <right style="thin">
        <color rgb="FFD3D3D3"/>
      </right>
      <top/>
      <bottom style="thin">
        <color rgb="FFD3D3D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rgb="FF003399"/>
      </left>
      <right style="thin">
        <color rgb="FF003399"/>
      </right>
      <top style="thin">
        <color rgb="FF003399"/>
      </top>
      <bottom/>
      <diagonal/>
    </border>
    <border>
      <left style="thin">
        <color rgb="FF003399"/>
      </left>
      <right style="thin">
        <color rgb="FF003399"/>
      </right>
      <top/>
      <bottom style="thin">
        <color rgb="FF003399"/>
      </bottom>
      <diagonal/>
    </border>
  </borders>
  <cellStyleXfs count="11">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1" fillId="0" borderId="0"/>
    <xf numFmtId="166" fontId="11" fillId="0" borderId="0" applyFont="0" applyFill="0" applyBorder="0" applyAlignment="0" applyProtection="0"/>
    <xf numFmtId="166" fontId="11" fillId="0" borderId="0" applyFont="0" applyFill="0" applyBorder="0" applyAlignment="0" applyProtection="0"/>
    <xf numFmtId="167" fontId="1" fillId="0" borderId="0" applyFont="0" applyFill="0" applyBorder="0" applyAlignment="0" applyProtection="0"/>
    <xf numFmtId="0" fontId="11" fillId="0" borderId="0"/>
    <xf numFmtId="0" fontId="11" fillId="0" borderId="0"/>
    <xf numFmtId="0" fontId="21" fillId="0" borderId="0" applyNumberFormat="0" applyFill="0" applyBorder="0" applyAlignment="0" applyProtection="0"/>
  </cellStyleXfs>
  <cellXfs count="168">
    <xf numFmtId="0" fontId="0" fillId="0" borderId="0" xfId="0"/>
    <xf numFmtId="0" fontId="4" fillId="0" borderId="0" xfId="0" applyFont="1"/>
    <xf numFmtId="0" fontId="3" fillId="0" borderId="1" xfId="0" applyFont="1" applyBorder="1"/>
    <xf numFmtId="164" fontId="3" fillId="0" borderId="1" xfId="3" applyNumberFormat="1" applyFont="1" applyBorder="1"/>
    <xf numFmtId="41" fontId="3" fillId="0" borderId="1" xfId="0" applyNumberFormat="1" applyFont="1" applyBorder="1"/>
    <xf numFmtId="0" fontId="4" fillId="0" borderId="1" xfId="0" applyFont="1" applyBorder="1"/>
    <xf numFmtId="9" fontId="4" fillId="0" borderId="1" xfId="3" applyFont="1" applyBorder="1"/>
    <xf numFmtId="41" fontId="4" fillId="0" borderId="1" xfId="0" applyNumberFormat="1" applyFont="1" applyBorder="1"/>
    <xf numFmtId="0" fontId="5" fillId="0" borderId="0" xfId="0" applyFont="1"/>
    <xf numFmtId="0" fontId="6" fillId="0" borderId="1" xfId="0" applyFont="1" applyBorder="1"/>
    <xf numFmtId="165" fontId="8" fillId="0" borderId="1" xfId="1" applyNumberFormat="1" applyFont="1" applyFill="1" applyBorder="1" applyAlignment="1"/>
    <xf numFmtId="165" fontId="7" fillId="0" borderId="1" xfId="1" applyNumberFormat="1" applyFont="1" applyFill="1" applyBorder="1" applyAlignment="1"/>
    <xf numFmtId="0" fontId="9" fillId="0" borderId="1" xfId="0" applyFont="1" applyBorder="1"/>
    <xf numFmtId="0" fontId="9" fillId="0" borderId="2" xfId="0" applyFont="1" applyBorder="1"/>
    <xf numFmtId="0" fontId="9" fillId="0" borderId="3" xfId="0" applyFont="1" applyBorder="1"/>
    <xf numFmtId="41" fontId="9" fillId="0" borderId="1" xfId="0" applyNumberFormat="1" applyFont="1" applyBorder="1"/>
    <xf numFmtId="41" fontId="9" fillId="0" borderId="4" xfId="0" applyNumberFormat="1" applyFont="1" applyBorder="1"/>
    <xf numFmtId="10" fontId="9" fillId="0" borderId="1" xfId="3" applyNumberFormat="1" applyFont="1" applyBorder="1"/>
    <xf numFmtId="0" fontId="9" fillId="0" borderId="5" xfId="0" applyFont="1" applyBorder="1"/>
    <xf numFmtId="41" fontId="9" fillId="0" borderId="1" xfId="2" applyFont="1" applyBorder="1"/>
    <xf numFmtId="41" fontId="6" fillId="0" borderId="1" xfId="2" applyFont="1" applyBorder="1"/>
    <xf numFmtId="41" fontId="6" fillId="0" borderId="4" xfId="2" applyFont="1" applyBorder="1"/>
    <xf numFmtId="41" fontId="9" fillId="0" borderId="0" xfId="0" applyNumberFormat="1" applyFont="1"/>
    <xf numFmtId="0" fontId="6" fillId="0" borderId="0" xfId="0" applyFont="1" applyAlignment="1">
      <alignment horizontal="center" vertical="center"/>
    </xf>
    <xf numFmtId="0" fontId="9" fillId="0" borderId="1" xfId="0" applyFont="1" applyBorder="1" applyAlignment="1">
      <alignment horizontal="center"/>
    </xf>
    <xf numFmtId="9" fontId="9" fillId="0" borderId="1" xfId="3" applyFont="1" applyBorder="1"/>
    <xf numFmtId="41" fontId="9" fillId="0" borderId="1" xfId="3" applyNumberFormat="1" applyFont="1" applyBorder="1"/>
    <xf numFmtId="0" fontId="10" fillId="0" borderId="0" xfId="0" applyFont="1"/>
    <xf numFmtId="0" fontId="12" fillId="0" borderId="0" xfId="4" applyFont="1" applyAlignment="1" applyProtection="1">
      <alignment vertical="center" wrapText="1" readingOrder="1"/>
      <protection locked="0"/>
    </xf>
    <xf numFmtId="0" fontId="12" fillId="0" borderId="0" xfId="4" applyFont="1" applyAlignment="1">
      <alignment vertical="center"/>
    </xf>
    <xf numFmtId="0" fontId="19" fillId="0" borderId="1" xfId="0" applyFont="1" applyBorder="1"/>
    <xf numFmtId="0" fontId="19" fillId="0" borderId="1" xfId="0" applyFont="1" applyBorder="1" applyAlignment="1">
      <alignment horizontal="center" vertical="center"/>
    </xf>
    <xf numFmtId="41" fontId="19" fillId="0" borderId="1" xfId="2" applyFont="1" applyFill="1" applyBorder="1"/>
    <xf numFmtId="10" fontId="19" fillId="0" borderId="1" xfId="3" applyNumberFormat="1" applyFont="1" applyFill="1" applyBorder="1"/>
    <xf numFmtId="0" fontId="18" fillId="0" borderId="1" xfId="0" applyFont="1" applyBorder="1"/>
    <xf numFmtId="41" fontId="18" fillId="0" borderId="1" xfId="2" applyFont="1" applyFill="1" applyBorder="1" applyAlignment="1">
      <alignment horizontal="center" vertical="center"/>
    </xf>
    <xf numFmtId="10" fontId="18" fillId="0" borderId="1" xfId="3" applyNumberFormat="1" applyFont="1" applyFill="1" applyBorder="1"/>
    <xf numFmtId="10" fontId="18" fillId="0" borderId="0" xfId="3" applyNumberFormat="1" applyFont="1" applyFill="1" applyBorder="1"/>
    <xf numFmtId="0" fontId="19" fillId="0" borderId="0" xfId="0" applyFont="1"/>
    <xf numFmtId="0" fontId="13" fillId="0" borderId="0" xfId="4" applyFont="1" applyAlignment="1" applyProtection="1">
      <alignment vertical="center" readingOrder="1"/>
      <protection locked="0"/>
    </xf>
    <xf numFmtId="0" fontId="12" fillId="0" borderId="0" xfId="4" applyFont="1" applyAlignment="1" applyProtection="1">
      <alignment vertical="center" readingOrder="1"/>
      <protection locked="0"/>
    </xf>
    <xf numFmtId="0" fontId="16" fillId="0" borderId="7" xfId="0" applyFont="1" applyBorder="1" applyAlignment="1" applyProtection="1">
      <alignment horizontal="centerContinuous" vertical="center" wrapText="1" readingOrder="1"/>
      <protection locked="0"/>
    </xf>
    <xf numFmtId="0" fontId="13" fillId="0" borderId="1" xfId="4" applyFont="1" applyBorder="1" applyAlignment="1" applyProtection="1">
      <alignment horizontal="center" vertical="center" readingOrder="1"/>
      <protection locked="0"/>
    </xf>
    <xf numFmtId="41" fontId="13" fillId="0" borderId="0" xfId="5" applyNumberFormat="1" applyFont="1" applyFill="1" applyBorder="1" applyAlignment="1" applyProtection="1">
      <alignment horizontal="right" vertical="center" readingOrder="1"/>
    </xf>
    <xf numFmtId="41" fontId="12" fillId="0" borderId="0" xfId="5" applyNumberFormat="1" applyFont="1" applyFill="1" applyBorder="1" applyAlignment="1" applyProtection="1">
      <alignment horizontal="right" vertical="center" readingOrder="1"/>
      <protection locked="0"/>
    </xf>
    <xf numFmtId="41" fontId="12" fillId="0" borderId="0" xfId="4" applyNumberFormat="1" applyFont="1" applyAlignment="1">
      <alignment vertical="center"/>
    </xf>
    <xf numFmtId="0" fontId="12" fillId="0" borderId="0" xfId="4" applyFont="1" applyAlignment="1" applyProtection="1">
      <alignment vertical="center"/>
      <protection locked="0"/>
    </xf>
    <xf numFmtId="0" fontId="13" fillId="0" borderId="0" xfId="4" quotePrefix="1" applyFont="1" applyAlignment="1" applyProtection="1">
      <alignment vertical="center" readingOrder="1"/>
      <protection locked="0"/>
    </xf>
    <xf numFmtId="0" fontId="12" fillId="0" borderId="1" xfId="4" applyFont="1" applyBorder="1" applyAlignment="1" applyProtection="1">
      <alignment horizontal="centerContinuous" vertical="center"/>
      <protection locked="0"/>
    </xf>
    <xf numFmtId="0" fontId="13" fillId="0" borderId="1" xfId="4" applyFont="1" applyBorder="1" applyAlignment="1" applyProtection="1">
      <alignment horizontal="centerContinuous" vertical="center" readingOrder="1"/>
      <protection locked="0"/>
    </xf>
    <xf numFmtId="0" fontId="16" fillId="0" borderId="0" xfId="0" applyFont="1" applyAlignment="1" applyProtection="1">
      <alignment vertical="center" readingOrder="1"/>
      <protection locked="0"/>
    </xf>
    <xf numFmtId="0" fontId="20" fillId="0" borderId="0" xfId="0" applyFont="1" applyAlignment="1" applyProtection="1">
      <alignment vertical="top" readingOrder="1"/>
      <protection locked="0"/>
    </xf>
    <xf numFmtId="0" fontId="12" fillId="0" borderId="9" xfId="0" applyFont="1" applyBorder="1" applyAlignment="1" applyProtection="1">
      <alignment horizontal="centerContinuous" vertical="center"/>
      <protection locked="0"/>
    </xf>
    <xf numFmtId="41" fontId="13" fillId="0" borderId="1" xfId="0" applyNumberFormat="1" applyFont="1" applyBorder="1" applyAlignment="1">
      <alignment horizontal="centerContinuous" vertical="center" wrapText="1"/>
    </xf>
    <xf numFmtId="41" fontId="13" fillId="0" borderId="1" xfId="0" applyNumberFormat="1" applyFont="1" applyBorder="1" applyAlignment="1">
      <alignment horizontal="centerContinuous" vertical="center"/>
    </xf>
    <xf numFmtId="0" fontId="16" fillId="0" borderId="11" xfId="0" applyFont="1" applyBorder="1" applyAlignment="1" applyProtection="1">
      <alignment horizontal="center" vertical="center" readingOrder="1"/>
      <protection locked="0"/>
    </xf>
    <xf numFmtId="168" fontId="16" fillId="0" borderId="12" xfId="7" applyNumberFormat="1" applyFont="1" applyFill="1" applyBorder="1" applyAlignment="1" applyProtection="1">
      <alignment vertical="top" readingOrder="1"/>
    </xf>
    <xf numFmtId="168" fontId="20" fillId="0" borderId="12" xfId="7" applyNumberFormat="1" applyFont="1" applyFill="1" applyBorder="1" applyAlignment="1" applyProtection="1">
      <alignment vertical="top" readingOrder="1"/>
      <protection locked="0"/>
    </xf>
    <xf numFmtId="168" fontId="20" fillId="0" borderId="12" xfId="7" applyNumberFormat="1" applyFont="1" applyFill="1" applyBorder="1" applyAlignment="1" applyProtection="1">
      <alignment horizontal="right" vertical="top" readingOrder="1"/>
      <protection locked="0"/>
    </xf>
    <xf numFmtId="0" fontId="20" fillId="0" borderId="12" xfId="0" applyFont="1" applyBorder="1" applyAlignment="1" applyProtection="1">
      <alignment vertical="top" readingOrder="1"/>
      <protection locked="0"/>
    </xf>
    <xf numFmtId="0" fontId="12" fillId="0" borderId="0" xfId="8" applyFont="1" applyAlignment="1">
      <alignment vertical="center"/>
    </xf>
    <xf numFmtId="0" fontId="12" fillId="0" borderId="0" xfId="9" applyFont="1" applyAlignment="1">
      <alignment vertical="center"/>
    </xf>
    <xf numFmtId="0" fontId="12" fillId="0" borderId="0" xfId="9" applyFont="1" applyAlignment="1" applyProtection="1">
      <alignment vertical="center" readingOrder="1"/>
      <protection locked="0"/>
    </xf>
    <xf numFmtId="0" fontId="21" fillId="0" borderId="0" xfId="10"/>
    <xf numFmtId="0" fontId="9" fillId="0" borderId="0" xfId="0" applyFont="1"/>
    <xf numFmtId="0" fontId="6" fillId="2" borderId="15" xfId="0" applyFont="1" applyFill="1" applyBorder="1" applyAlignment="1">
      <alignment horizontal="left"/>
    </xf>
    <xf numFmtId="3" fontId="2" fillId="2" borderId="15" xfId="0" applyNumberFormat="1" applyFont="1" applyFill="1" applyBorder="1" applyAlignment="1">
      <alignment wrapText="1"/>
    </xf>
    <xf numFmtId="0" fontId="9" fillId="0" borderId="0" xfId="0" applyFont="1" applyAlignment="1">
      <alignment horizontal="left"/>
    </xf>
    <xf numFmtId="3" fontId="0" fillId="0" borderId="0" xfId="0" applyNumberFormat="1"/>
    <xf numFmtId="0" fontId="0" fillId="0" borderId="0" xfId="0" applyAlignment="1">
      <alignment horizontal="left"/>
    </xf>
    <xf numFmtId="0" fontId="2" fillId="2" borderId="15" xfId="0" applyFont="1" applyFill="1" applyBorder="1" applyAlignment="1">
      <alignment horizontal="left"/>
    </xf>
    <xf numFmtId="3" fontId="2" fillId="2" borderId="15" xfId="0" applyNumberFormat="1" applyFont="1" applyFill="1" applyBorder="1"/>
    <xf numFmtId="169" fontId="18" fillId="0" borderId="1" xfId="2" applyNumberFormat="1" applyFont="1" applyFill="1" applyBorder="1" applyAlignment="1">
      <alignment horizontal="center" vertical="center"/>
    </xf>
    <xf numFmtId="0" fontId="13" fillId="0" borderId="1" xfId="4" applyFont="1" applyBorder="1" applyAlignment="1" applyProtection="1">
      <alignment horizontal="centerContinuous" vertical="center" wrapText="1" readingOrder="1"/>
      <protection locked="0"/>
    </xf>
    <xf numFmtId="0" fontId="22" fillId="0" borderId="0" xfId="4" applyFont="1" applyAlignment="1" applyProtection="1">
      <alignment vertical="center" readingOrder="1"/>
      <protection locked="0"/>
    </xf>
    <xf numFmtId="0" fontId="23" fillId="0" borderId="0" xfId="4" applyFont="1" applyAlignment="1" applyProtection="1">
      <alignment vertical="center" readingOrder="1"/>
      <protection locked="0"/>
    </xf>
    <xf numFmtId="0" fontId="22" fillId="0" borderId="1" xfId="4" applyFont="1" applyBorder="1" applyAlignment="1" applyProtection="1">
      <alignment horizontal="centerContinuous" vertical="center" readingOrder="1"/>
      <protection locked="0"/>
    </xf>
    <xf numFmtId="0" fontId="22" fillId="0" borderId="1" xfId="4" applyFont="1" applyBorder="1" applyAlignment="1" applyProtection="1">
      <alignment horizontal="centerContinuous" vertical="center" wrapText="1" readingOrder="1"/>
      <protection locked="0"/>
    </xf>
    <xf numFmtId="0" fontId="22" fillId="3" borderId="4" xfId="4" applyFont="1" applyFill="1" applyBorder="1" applyAlignment="1" applyProtection="1">
      <alignment vertical="center" readingOrder="1"/>
      <protection locked="0"/>
    </xf>
    <xf numFmtId="0" fontId="22" fillId="0" borderId="1" xfId="4" applyFont="1" applyBorder="1" applyAlignment="1" applyProtection="1">
      <alignment horizontal="center" vertical="center" readingOrder="1"/>
      <protection locked="0"/>
    </xf>
    <xf numFmtId="41" fontId="22" fillId="0" borderId="0" xfId="6" applyNumberFormat="1" applyFont="1" applyFill="1" applyBorder="1" applyAlignment="1" applyProtection="1">
      <alignment vertical="center" readingOrder="1"/>
    </xf>
    <xf numFmtId="41" fontId="22" fillId="0" borderId="0" xfId="6" applyNumberFormat="1" applyFont="1" applyFill="1" applyBorder="1" applyAlignment="1" applyProtection="1">
      <alignment horizontal="right" vertical="center" readingOrder="1"/>
    </xf>
    <xf numFmtId="41" fontId="23" fillId="0" borderId="0" xfId="6" applyNumberFormat="1" applyFont="1" applyFill="1" applyBorder="1" applyAlignment="1" applyProtection="1">
      <alignment horizontal="right" vertical="center" readingOrder="1"/>
      <protection locked="0"/>
    </xf>
    <xf numFmtId="0" fontId="23" fillId="0" borderId="0" xfId="0" applyFont="1" applyAlignment="1" applyProtection="1">
      <alignment vertical="center" readingOrder="1"/>
      <protection locked="0"/>
    </xf>
    <xf numFmtId="0" fontId="0" fillId="0" borderId="0" xfId="0" applyAlignment="1" applyProtection="1">
      <alignment vertical="center"/>
      <protection locked="0"/>
    </xf>
    <xf numFmtId="0" fontId="22" fillId="0" borderId="0" xfId="4" quotePrefix="1" applyFont="1" applyAlignment="1" applyProtection="1">
      <alignment vertical="center" readingOrder="1"/>
      <protection locked="0"/>
    </xf>
    <xf numFmtId="0" fontId="12" fillId="0" borderId="0" xfId="0" applyFont="1" applyAlignment="1">
      <alignment vertical="center"/>
    </xf>
    <xf numFmtId="0" fontId="12" fillId="0" borderId="0" xfId="0" applyFont="1"/>
    <xf numFmtId="0" fontId="16" fillId="0" borderId="9" xfId="0" applyFont="1" applyBorder="1" applyAlignment="1" applyProtection="1">
      <alignment horizontal="centerContinuous" vertical="center" readingOrder="1"/>
      <protection locked="0"/>
    </xf>
    <xf numFmtId="0" fontId="16" fillId="3" borderId="16" xfId="0" applyFont="1" applyFill="1" applyBorder="1" applyAlignment="1" applyProtection="1">
      <alignment horizontal="center" vertical="top" readingOrder="1"/>
      <protection locked="0"/>
    </xf>
    <xf numFmtId="0" fontId="16" fillId="0" borderId="17" xfId="0" applyFont="1" applyBorder="1" applyAlignment="1" applyProtection="1">
      <alignment horizontal="center" vertical="center" readingOrder="1"/>
      <protection locked="0"/>
    </xf>
    <xf numFmtId="0" fontId="16" fillId="0" borderId="18" xfId="0" applyFont="1" applyBorder="1" applyAlignment="1" applyProtection="1">
      <alignment vertical="top" readingOrder="1"/>
      <protection locked="0"/>
    </xf>
    <xf numFmtId="0" fontId="25" fillId="0" borderId="0" xfId="0" applyFont="1" applyAlignment="1" applyProtection="1">
      <alignment vertical="center"/>
      <protection locked="0"/>
    </xf>
    <xf numFmtId="0" fontId="23" fillId="0" borderId="0" xfId="8" quotePrefix="1" applyFont="1" applyAlignment="1" applyProtection="1">
      <alignment vertical="center" readingOrder="1"/>
      <protection locked="0"/>
    </xf>
    <xf numFmtId="0" fontId="12" fillId="0" borderId="13"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22" fillId="0" borderId="0" xfId="9" applyFont="1" applyAlignment="1" applyProtection="1">
      <alignment vertical="center" readingOrder="1"/>
      <protection locked="0"/>
    </xf>
    <xf numFmtId="0" fontId="23" fillId="0" borderId="0" xfId="9" applyFont="1" applyAlignment="1" applyProtection="1">
      <alignment vertical="center" readingOrder="1"/>
      <protection locked="0"/>
    </xf>
    <xf numFmtId="0" fontId="16" fillId="0" borderId="10" xfId="0" applyFont="1" applyBorder="1" applyAlignment="1" applyProtection="1">
      <alignment horizontal="center" vertical="top" readingOrder="1"/>
      <protection locked="0"/>
    </xf>
    <xf numFmtId="41" fontId="22" fillId="0" borderId="0" xfId="9" applyNumberFormat="1" applyFont="1" applyAlignment="1">
      <alignment horizontal="right" vertical="center" readingOrder="1"/>
    </xf>
    <xf numFmtId="41" fontId="23" fillId="0" borderId="0" xfId="9" applyNumberFormat="1" applyFont="1" applyAlignment="1" applyProtection="1">
      <alignment horizontal="right" vertical="center" readingOrder="1"/>
      <protection locked="0"/>
    </xf>
    <xf numFmtId="0" fontId="22" fillId="0" borderId="0" xfId="9" applyFont="1" applyAlignment="1" applyProtection="1">
      <alignment horizontal="justify" vertical="center" readingOrder="1"/>
      <protection locked="0"/>
    </xf>
    <xf numFmtId="41" fontId="23" fillId="0" borderId="0" xfId="2" applyFont="1" applyFill="1" applyBorder="1" applyAlignment="1" applyProtection="1">
      <alignment horizontal="right" vertical="top" wrapText="1" readingOrder="1"/>
      <protection locked="0"/>
    </xf>
    <xf numFmtId="0" fontId="12" fillId="0" borderId="0" xfId="0" applyFont="1" applyAlignment="1" applyProtection="1">
      <alignment vertical="center" readingOrder="1"/>
      <protection locked="0"/>
    </xf>
    <xf numFmtId="0" fontId="13" fillId="0" borderId="19" xfId="4" applyFont="1" applyBorder="1" applyAlignment="1" applyProtection="1">
      <alignment horizontal="centerContinuous" vertical="center" readingOrder="1"/>
      <protection locked="0"/>
    </xf>
    <xf numFmtId="0" fontId="13" fillId="3" borderId="4" xfId="4" applyFont="1" applyFill="1" applyBorder="1" applyAlignment="1" applyProtection="1">
      <alignment vertical="center" readingOrder="1"/>
      <protection locked="0"/>
    </xf>
    <xf numFmtId="0" fontId="22" fillId="0" borderId="8" xfId="4" applyFont="1" applyBorder="1" applyAlignment="1" applyProtection="1">
      <alignment horizontal="centerContinuous" vertical="center" wrapText="1" readingOrder="1"/>
      <protection locked="0"/>
    </xf>
    <xf numFmtId="0" fontId="22" fillId="0" borderId="8" xfId="4" applyFont="1" applyBorder="1" applyAlignment="1" applyProtection="1">
      <alignment horizontal="center" vertical="center" wrapText="1" readingOrder="1"/>
      <protection locked="0"/>
    </xf>
    <xf numFmtId="0" fontId="12" fillId="0" borderId="9" xfId="0" applyFont="1" applyBorder="1" applyAlignment="1" applyProtection="1">
      <alignment horizontal="centerContinuous" vertical="center" wrapText="1"/>
      <protection locked="0"/>
    </xf>
    <xf numFmtId="0" fontId="12" fillId="0" borderId="20" xfId="4" applyFont="1" applyBorder="1" applyAlignment="1" applyProtection="1">
      <alignment horizontal="centerContinuous" vertical="center"/>
      <protection locked="0"/>
    </xf>
    <xf numFmtId="0" fontId="13" fillId="0" borderId="20" xfId="4" applyFont="1" applyBorder="1" applyAlignment="1" applyProtection="1">
      <alignment horizontal="center" vertical="center" readingOrder="1"/>
      <protection locked="0"/>
    </xf>
    <xf numFmtId="41" fontId="12" fillId="0" borderId="0" xfId="5" applyNumberFormat="1" applyFont="1" applyFill="1" applyBorder="1" applyAlignment="1" applyProtection="1">
      <alignment horizontal="right" vertical="center" readingOrder="1"/>
    </xf>
    <xf numFmtId="0" fontId="12" fillId="0" borderId="1" xfId="4" applyFont="1" applyBorder="1" applyAlignment="1" applyProtection="1">
      <alignment horizontal="centerContinuous" vertical="center" wrapText="1" readingOrder="1"/>
      <protection locked="0"/>
    </xf>
    <xf numFmtId="168" fontId="20" fillId="0" borderId="12" xfId="7" applyNumberFormat="1" applyFont="1" applyFill="1" applyBorder="1" applyAlignment="1" applyProtection="1">
      <alignment vertical="top" readingOrder="1"/>
    </xf>
    <xf numFmtId="0" fontId="20" fillId="0" borderId="0" xfId="0" applyFont="1" applyAlignment="1" applyProtection="1">
      <alignment vertical="center" readingOrder="1"/>
      <protection locked="0"/>
    </xf>
    <xf numFmtId="0" fontId="22" fillId="0" borderId="6" xfId="9" applyFont="1" applyBorder="1" applyAlignment="1" applyProtection="1">
      <alignment horizontal="centerContinuous" vertical="center" readingOrder="1"/>
      <protection locked="0"/>
    </xf>
    <xf numFmtId="0" fontId="12" fillId="0" borderId="20" xfId="9" applyFont="1" applyBorder="1" applyAlignment="1" applyProtection="1">
      <alignment horizontal="centerContinuous" vertical="center"/>
      <protection locked="0"/>
    </xf>
    <xf numFmtId="0" fontId="22" fillId="0" borderId="21" xfId="0" applyFont="1" applyBorder="1" applyAlignment="1" applyProtection="1">
      <alignment horizontal="centerContinuous" vertical="center" readingOrder="1"/>
      <protection locked="0"/>
    </xf>
    <xf numFmtId="0" fontId="25" fillId="0" borderId="22" xfId="0" applyFont="1" applyBorder="1" applyAlignment="1" applyProtection="1">
      <alignment horizontal="centerContinuous" vertical="center"/>
      <protection locked="0"/>
    </xf>
    <xf numFmtId="0" fontId="22" fillId="0" borderId="21" xfId="0" applyFont="1" applyBorder="1" applyAlignment="1" applyProtection="1">
      <alignment horizontal="centerContinuous" vertical="center" wrapText="1" readingOrder="1"/>
      <protection locked="0"/>
    </xf>
    <xf numFmtId="0" fontId="25" fillId="0" borderId="22" xfId="0" applyFont="1" applyBorder="1" applyAlignment="1" applyProtection="1">
      <alignment horizontal="centerContinuous" vertical="center" wrapText="1"/>
      <protection locked="0"/>
    </xf>
    <xf numFmtId="0" fontId="22" fillId="0" borderId="23" xfId="0" applyFont="1" applyBorder="1" applyAlignment="1" applyProtection="1">
      <alignment horizontal="centerContinuous" vertical="center" wrapText="1" readingOrder="1"/>
      <protection locked="0"/>
    </xf>
    <xf numFmtId="0" fontId="25" fillId="0" borderId="24" xfId="0" applyFont="1" applyBorder="1" applyAlignment="1" applyProtection="1">
      <alignment horizontal="centerContinuous" vertical="center" wrapText="1"/>
      <protection locked="0"/>
    </xf>
    <xf numFmtId="0" fontId="22" fillId="0" borderId="23" xfId="0" applyFont="1" applyBorder="1" applyAlignment="1" applyProtection="1">
      <alignment horizontal="centerContinuous" vertical="center" readingOrder="1"/>
      <protection locked="0"/>
    </xf>
    <xf numFmtId="0" fontId="25" fillId="0" borderId="24" xfId="0" applyFont="1" applyBorder="1" applyAlignment="1" applyProtection="1">
      <alignment horizontal="centerContinuous" vertical="center" readingOrder="1"/>
      <protection locked="0"/>
    </xf>
    <xf numFmtId="0" fontId="16" fillId="0" borderId="1" xfId="4" applyFont="1" applyBorder="1" applyAlignment="1" applyProtection="1">
      <alignment horizontal="centerContinuous" vertical="center" wrapText="1" readingOrder="1"/>
      <protection locked="0"/>
    </xf>
    <xf numFmtId="0" fontId="22" fillId="0" borderId="4" xfId="9" applyFont="1" applyBorder="1" applyAlignment="1" applyProtection="1">
      <alignment horizontal="center" vertical="center" readingOrder="1"/>
      <protection locked="0"/>
    </xf>
    <xf numFmtId="3" fontId="22" fillId="0" borderId="0" xfId="9" applyNumberFormat="1" applyFont="1" applyAlignment="1" applyProtection="1">
      <alignment vertical="center" readingOrder="1"/>
      <protection locked="0"/>
    </xf>
    <xf numFmtId="3" fontId="23" fillId="0" borderId="0" xfId="9" applyNumberFormat="1" applyFont="1" applyAlignment="1" applyProtection="1">
      <alignment vertical="center" readingOrder="1"/>
      <protection locked="0"/>
    </xf>
    <xf numFmtId="41" fontId="25" fillId="0" borderId="0" xfId="6" applyNumberFormat="1" applyFont="1" applyFill="1" applyBorder="1" applyAlignment="1">
      <alignment vertical="center"/>
    </xf>
    <xf numFmtId="3" fontId="12" fillId="0" borderId="0" xfId="9" applyNumberFormat="1" applyFont="1" applyAlignment="1" applyProtection="1">
      <alignment vertical="center" readingOrder="1"/>
      <protection locked="0"/>
    </xf>
    <xf numFmtId="0" fontId="23" fillId="0" borderId="0" xfId="9" quotePrefix="1" applyFont="1" applyAlignment="1" applyProtection="1">
      <alignment vertical="center" readingOrder="1"/>
      <protection locked="0"/>
    </xf>
    <xf numFmtId="0" fontId="19" fillId="4" borderId="1" xfId="0" applyFont="1" applyFill="1" applyBorder="1"/>
    <xf numFmtId="0" fontId="19" fillId="4" borderId="1" xfId="0" applyFont="1" applyFill="1" applyBorder="1" applyAlignment="1">
      <alignment horizontal="center" vertical="center"/>
    </xf>
    <xf numFmtId="41" fontId="19" fillId="4" borderId="1" xfId="2" applyFont="1" applyFill="1" applyBorder="1"/>
    <xf numFmtId="10" fontId="19" fillId="4" borderId="1" xfId="3" applyNumberFormat="1" applyFont="1" applyFill="1" applyBorder="1"/>
    <xf numFmtId="0" fontId="26" fillId="0" borderId="0" xfId="0" applyFont="1"/>
    <xf numFmtId="0" fontId="7" fillId="0" borderId="0" xfId="0" applyFont="1"/>
    <xf numFmtId="0" fontId="27" fillId="0" borderId="0" xfId="0" applyFont="1"/>
    <xf numFmtId="49" fontId="27" fillId="0" borderId="0" xfId="0" applyNumberFormat="1" applyFont="1"/>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0" fontId="4" fillId="6" borderId="1" xfId="0" applyFont="1" applyFill="1" applyBorder="1" applyAlignment="1">
      <alignment horizontal="center"/>
    </xf>
    <xf numFmtId="0" fontId="0" fillId="0" borderId="0" xfId="0" applyAlignment="1">
      <alignment vertical="center"/>
    </xf>
    <xf numFmtId="164" fontId="4" fillId="0" borderId="1" xfId="3" applyNumberFormat="1" applyFont="1" applyBorder="1" applyAlignment="1">
      <alignment horizontal="center" vertical="center"/>
    </xf>
    <xf numFmtId="0" fontId="9" fillId="0" borderId="5" xfId="0" applyFont="1" applyBorder="1" applyAlignment="1">
      <alignment horizontal="center"/>
    </xf>
    <xf numFmtId="0" fontId="18" fillId="8" borderId="1" xfId="0" applyFont="1" applyFill="1" applyBorder="1" applyAlignment="1">
      <alignment horizontal="center" vertical="center"/>
    </xf>
    <xf numFmtId="0" fontId="18" fillId="8" borderId="1" xfId="0" applyFont="1" applyFill="1" applyBorder="1" applyAlignment="1">
      <alignment horizontal="center" vertical="center" wrapText="1"/>
    </xf>
    <xf numFmtId="0" fontId="29" fillId="6" borderId="1" xfId="0" applyFont="1" applyFill="1" applyBorder="1" applyAlignment="1">
      <alignment horizontal="center" vertical="center" wrapText="1"/>
    </xf>
    <xf numFmtId="170" fontId="6" fillId="6" borderId="1" xfId="0" applyNumberFormat="1" applyFont="1" applyFill="1" applyBorder="1"/>
    <xf numFmtId="0" fontId="0" fillId="6" borderId="1" xfId="0" applyFill="1" applyBorder="1" applyAlignment="1">
      <alignment horizontal="center"/>
    </xf>
    <xf numFmtId="170" fontId="6" fillId="5" borderId="1" xfId="0" applyNumberFormat="1" applyFont="1" applyFill="1" applyBorder="1"/>
    <xf numFmtId="0" fontId="7" fillId="5" borderId="1" xfId="0" applyFont="1" applyFill="1" applyBorder="1" applyAlignment="1">
      <alignment horizontal="center" vertical="center" wrapText="1"/>
    </xf>
    <xf numFmtId="171" fontId="6" fillId="5" borderId="1" xfId="0" applyNumberFormat="1" applyFont="1" applyFill="1" applyBorder="1"/>
    <xf numFmtId="172" fontId="7" fillId="5" borderId="4" xfId="0" applyNumberFormat="1" applyFont="1" applyFill="1" applyBorder="1"/>
    <xf numFmtId="173" fontId="31" fillId="0" borderId="0" xfId="0" applyNumberFormat="1" applyFont="1"/>
    <xf numFmtId="0" fontId="28" fillId="7" borderId="25" xfId="10" applyFont="1" applyFill="1" applyBorder="1" applyAlignment="1">
      <alignment horizontal="center" vertical="center" wrapText="1"/>
    </xf>
    <xf numFmtId="0" fontId="28" fillId="7" borderId="26" xfId="10" applyFont="1" applyFill="1" applyBorder="1" applyAlignment="1">
      <alignment horizontal="center" vertical="center"/>
    </xf>
    <xf numFmtId="0" fontId="17" fillId="8" borderId="1" xfId="0" applyFont="1" applyFill="1" applyBorder="1" applyAlignment="1">
      <alignment horizontal="center"/>
    </xf>
    <xf numFmtId="0" fontId="13" fillId="8" borderId="6" xfId="4" applyFont="1" applyFill="1" applyBorder="1" applyAlignment="1" applyProtection="1">
      <alignment horizontal="center" vertical="center" wrapText="1" readingOrder="1"/>
      <protection locked="0"/>
    </xf>
    <xf numFmtId="0" fontId="13" fillId="8" borderId="2" xfId="4" applyFont="1" applyFill="1" applyBorder="1" applyAlignment="1" applyProtection="1">
      <alignment horizontal="center" vertical="center" wrapText="1" readingOrder="1"/>
      <protection locked="0"/>
    </xf>
    <xf numFmtId="0" fontId="16" fillId="8" borderId="6" xfId="0" applyFont="1" applyFill="1" applyBorder="1" applyAlignment="1" applyProtection="1">
      <alignment horizontal="center" vertical="center" wrapText="1" readingOrder="1"/>
      <protection locked="0"/>
    </xf>
    <xf numFmtId="0" fontId="16" fillId="8" borderId="2" xfId="0" applyFont="1" applyFill="1" applyBorder="1" applyAlignment="1" applyProtection="1">
      <alignment horizontal="center" vertical="center" wrapText="1" readingOrder="1"/>
      <protection locked="0"/>
    </xf>
    <xf numFmtId="0" fontId="17" fillId="8" borderId="6" xfId="0" applyFont="1" applyFill="1" applyBorder="1" applyAlignment="1">
      <alignment horizontal="center" vertical="center"/>
    </xf>
    <xf numFmtId="0" fontId="17" fillId="8" borderId="2" xfId="0" applyFont="1" applyFill="1" applyBorder="1" applyAlignment="1">
      <alignment horizontal="center" vertical="center"/>
    </xf>
  </cellXfs>
  <cellStyles count="11">
    <cellStyle name="Hipervínculo" xfId="10" builtinId="8"/>
    <cellStyle name="Millares" xfId="1" builtinId="3"/>
    <cellStyle name="Millares [0]" xfId="2" builtinId="6"/>
    <cellStyle name="Millares [0] 3" xfId="7" xr:uid="{30E8479A-CF42-4F86-AD53-CA754816994D}"/>
    <cellStyle name="Millares 11 2" xfId="6" xr:uid="{BA752040-EA37-4653-99B2-A59C6EF96454}"/>
    <cellStyle name="Millares 5" xfId="5" xr:uid="{2259B941-45A9-4E06-B30A-C7D3F30C0E37}"/>
    <cellStyle name="Normal" xfId="0" builtinId="0"/>
    <cellStyle name="Normal 10" xfId="4" xr:uid="{7D300921-DAC1-453A-9728-162142AE5B38}"/>
    <cellStyle name="Normal 2 18" xfId="8" xr:uid="{3B13FEE2-4F80-41BA-B18B-C5C44A9C9CCA}"/>
    <cellStyle name="Normal 44" xfId="9" xr:uid="{1AF0E4D1-BACA-4BE8-9DCC-4AF02B273FC8}"/>
    <cellStyle name="Porcentaje" xfId="3" builtinId="5"/>
  </cellStyles>
  <dxfs count="0"/>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66675</xdr:rowOff>
    </xdr:from>
    <xdr:to>
      <xdr:col>1</xdr:col>
      <xdr:colOff>977900</xdr:colOff>
      <xdr:row>0</xdr:row>
      <xdr:rowOff>1219200</xdr:rowOff>
    </xdr:to>
    <xdr:pic>
      <xdr:nvPicPr>
        <xdr:cNvPr id="2" name="Imagen 1">
          <a:extLst>
            <a:ext uri="{FF2B5EF4-FFF2-40B4-BE49-F238E27FC236}">
              <a16:creationId xmlns:a16="http://schemas.microsoft.com/office/drawing/2014/main" id="{C8E6129D-BB56-4708-8349-5DF96ECCCB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6675"/>
          <a:ext cx="1263650" cy="115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hyperlink" Target="https://www.censo2017.cl/descargas/home/sintesis-de-resultados-censo201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090-A3C7-43D2-A5F7-71CDAD3C9810}">
  <dimension ref="A1:O59"/>
  <sheetViews>
    <sheetView tabSelected="1" zoomScale="90" zoomScaleNormal="90" workbookViewId="0">
      <selection activeCell="O28" sqref="O28"/>
    </sheetView>
  </sheetViews>
  <sheetFormatPr baseColWidth="10" defaultRowHeight="15" x14ac:dyDescent="0.25"/>
  <cols>
    <col min="1" max="1" width="5.28515625" customWidth="1"/>
    <col min="2" max="2" width="28.28515625" customWidth="1"/>
    <col min="4" max="9" width="10.42578125" customWidth="1"/>
    <col min="10" max="10" width="10.85546875" customWidth="1"/>
    <col min="12" max="12" width="6.42578125" customWidth="1"/>
    <col min="13" max="13" width="13.42578125" customWidth="1"/>
    <col min="14" max="15" width="12.28515625" customWidth="1"/>
  </cols>
  <sheetData>
    <row r="1" spans="1:4" ht="97.5" customHeight="1" x14ac:dyDescent="0.25"/>
    <row r="2" spans="1:4" ht="18.75" x14ac:dyDescent="0.3">
      <c r="A2" s="8" t="s">
        <v>12</v>
      </c>
    </row>
    <row r="3" spans="1:4" ht="18.75" x14ac:dyDescent="0.3">
      <c r="A3" s="8" t="s">
        <v>13</v>
      </c>
    </row>
    <row r="4" spans="1:4" ht="17.25" x14ac:dyDescent="0.3">
      <c r="A4" s="136" t="s">
        <v>149</v>
      </c>
    </row>
    <row r="5" spans="1:4" x14ac:dyDescent="0.25">
      <c r="A5" s="137" t="s">
        <v>148</v>
      </c>
    </row>
    <row r="6" spans="1:4" x14ac:dyDescent="0.25">
      <c r="A6" s="138" t="s">
        <v>150</v>
      </c>
    </row>
    <row r="7" spans="1:4" x14ac:dyDescent="0.25">
      <c r="A7" s="139" t="s">
        <v>151</v>
      </c>
    </row>
    <row r="8" spans="1:4" ht="6.75" customHeight="1" x14ac:dyDescent="0.25"/>
    <row r="9" spans="1:4" ht="24.75" x14ac:dyDescent="0.25">
      <c r="B9" s="142" t="s">
        <v>14</v>
      </c>
      <c r="C9" s="144" t="s">
        <v>162</v>
      </c>
    </row>
    <row r="10" spans="1:4" x14ac:dyDescent="0.25">
      <c r="B10" s="2" t="s">
        <v>15</v>
      </c>
      <c r="C10" s="10">
        <v>3959686</v>
      </c>
    </row>
    <row r="11" spans="1:4" x14ac:dyDescent="0.25">
      <c r="B11" s="2" t="s">
        <v>16</v>
      </c>
      <c r="C11" s="10">
        <v>0</v>
      </c>
    </row>
    <row r="12" spans="1:4" x14ac:dyDescent="0.25">
      <c r="B12" s="9" t="s">
        <v>155</v>
      </c>
      <c r="C12" s="11">
        <f>SUM(C10:C11)</f>
        <v>3959686</v>
      </c>
    </row>
    <row r="13" spans="1:4" ht="6.75" customHeight="1" x14ac:dyDescent="0.25"/>
    <row r="14" spans="1:4" x14ac:dyDescent="0.25">
      <c r="B14" s="145" t="s">
        <v>0</v>
      </c>
      <c r="C14" s="145" t="s">
        <v>1</v>
      </c>
      <c r="D14" s="145" t="s">
        <v>2</v>
      </c>
    </row>
    <row r="15" spans="1:4" x14ac:dyDescent="0.25">
      <c r="B15" s="2" t="s">
        <v>3</v>
      </c>
      <c r="C15" s="3">
        <v>0.4</v>
      </c>
      <c r="D15" s="4">
        <f t="shared" ref="D15:D20" si="0">$C$12*C15</f>
        <v>1583874.4000000001</v>
      </c>
    </row>
    <row r="16" spans="1:4" x14ac:dyDescent="0.25">
      <c r="B16" s="2" t="s">
        <v>4</v>
      </c>
      <c r="C16" s="3">
        <v>0.15</v>
      </c>
      <c r="D16" s="4">
        <f t="shared" si="0"/>
        <v>593952.9</v>
      </c>
    </row>
    <row r="17" spans="1:15" x14ac:dyDescent="0.25">
      <c r="B17" s="2" t="s">
        <v>5</v>
      </c>
      <c r="C17" s="3">
        <v>0.1</v>
      </c>
      <c r="D17" s="4">
        <f t="shared" si="0"/>
        <v>395968.60000000003</v>
      </c>
    </row>
    <row r="18" spans="1:15" x14ac:dyDescent="0.25">
      <c r="B18" s="2" t="s">
        <v>6</v>
      </c>
      <c r="C18" s="3">
        <v>2.5000000000000001E-2</v>
      </c>
      <c r="D18" s="4">
        <f t="shared" si="0"/>
        <v>98992.150000000009</v>
      </c>
    </row>
    <row r="19" spans="1:15" x14ac:dyDescent="0.25">
      <c r="B19" s="2" t="s">
        <v>7</v>
      </c>
      <c r="C19" s="3">
        <v>2.5000000000000001E-2</v>
      </c>
      <c r="D19" s="4">
        <f t="shared" si="0"/>
        <v>98992.150000000009</v>
      </c>
    </row>
    <row r="20" spans="1:15" x14ac:dyDescent="0.25">
      <c r="B20" s="2" t="s">
        <v>8</v>
      </c>
      <c r="C20" s="3">
        <v>0.3</v>
      </c>
      <c r="D20" s="4">
        <f t="shared" si="0"/>
        <v>1187905.8</v>
      </c>
    </row>
    <row r="21" spans="1:15" x14ac:dyDescent="0.25">
      <c r="B21" s="5" t="s">
        <v>9</v>
      </c>
      <c r="C21" s="6">
        <f>SUM(C15:C20)</f>
        <v>1</v>
      </c>
      <c r="D21" s="7">
        <f>SUM(D15:D20)</f>
        <v>3959686</v>
      </c>
    </row>
    <row r="22" spans="1:15" ht="6.75" customHeight="1" x14ac:dyDescent="0.25"/>
    <row r="23" spans="1:15" s="146" customFormat="1" ht="23.25" customHeight="1" x14ac:dyDescent="0.25">
      <c r="D23" s="147">
        <v>0.4</v>
      </c>
      <c r="E23" s="147">
        <v>0.15</v>
      </c>
      <c r="F23" s="147">
        <v>0.1</v>
      </c>
      <c r="G23" s="147">
        <v>2.5000000000000001E-2</v>
      </c>
      <c r="H23" s="147">
        <v>2.5000000000000001E-2</v>
      </c>
      <c r="I23" s="147">
        <v>0.3</v>
      </c>
    </row>
    <row r="24" spans="1:15" ht="63.75" x14ac:dyDescent="0.25">
      <c r="A24" s="142" t="s">
        <v>34</v>
      </c>
      <c r="B24" s="142" t="s">
        <v>10</v>
      </c>
      <c r="C24" s="142" t="s">
        <v>11</v>
      </c>
      <c r="D24" s="143" t="s">
        <v>156</v>
      </c>
      <c r="E24" s="143" t="s">
        <v>157</v>
      </c>
      <c r="F24" s="143" t="s">
        <v>158</v>
      </c>
      <c r="G24" s="143" t="s">
        <v>159</v>
      </c>
      <c r="H24" s="143" t="s">
        <v>160</v>
      </c>
      <c r="I24" s="143" t="s">
        <v>161</v>
      </c>
      <c r="J24" s="143" t="s">
        <v>153</v>
      </c>
      <c r="K24" s="143" t="s">
        <v>154</v>
      </c>
      <c r="L24" s="151" t="s">
        <v>163</v>
      </c>
      <c r="M24" s="155" t="s">
        <v>166</v>
      </c>
      <c r="N24" s="155" t="s">
        <v>164</v>
      </c>
      <c r="O24" s="155" t="s">
        <v>165</v>
      </c>
    </row>
    <row r="25" spans="1:15" x14ac:dyDescent="0.25">
      <c r="A25" s="24">
        <v>1</v>
      </c>
      <c r="B25" s="14" t="s">
        <v>17</v>
      </c>
      <c r="C25" s="148" t="s">
        <v>35</v>
      </c>
      <c r="D25" s="19">
        <f>VLOOKUP(C25,'1. Ser beneficiaria'!$C$5:$D$21,2,0)</f>
        <v>93169.082352941186</v>
      </c>
      <c r="E25" s="19">
        <f>VLOOKUP(C25,'2. Matrícula Pregrado'!$C$5:$F$21,4,0)</f>
        <v>40936.170505590446</v>
      </c>
      <c r="F25" s="19">
        <f>VLOOKUP(C25,'3. Matrícula Postgrado'!$C$5:$F$21,4,0)</f>
        <v>57518.157996422189</v>
      </c>
      <c r="G25" s="19">
        <f>VLOOKUP(C25,'4. Años Acreditación'!$C$5:$F$21,4,0)</f>
        <v>6987.681176470589</v>
      </c>
      <c r="H25" s="19">
        <f>IFERROR(VLOOKUP(C25,'5. Áreas Acreditación'!$C$5:$F$21,4,0),0)</f>
        <v>7173.3442028985519</v>
      </c>
      <c r="I25" s="19">
        <f>VLOOKUP(C25,'6. InvFondo Cultura x habitante'!$C$5:$G$21,5,0)</f>
        <v>121625.69753572803</v>
      </c>
      <c r="J25" s="154">
        <f>SUM(D25:I25)</f>
        <v>327410.133770051</v>
      </c>
      <c r="K25" s="152">
        <f>ROUND(J25,0)</f>
        <v>327410</v>
      </c>
      <c r="L25" s="153" t="str">
        <f>+C25</f>
        <v>TAL</v>
      </c>
      <c r="M25" s="156"/>
      <c r="N25" s="157">
        <f>+M25</f>
        <v>0</v>
      </c>
      <c r="O25" s="157">
        <v>0</v>
      </c>
    </row>
    <row r="26" spans="1:15" x14ac:dyDescent="0.25">
      <c r="A26" s="24">
        <v>2</v>
      </c>
      <c r="B26" s="13" t="s">
        <v>18</v>
      </c>
      <c r="C26" s="148" t="s">
        <v>36</v>
      </c>
      <c r="D26" s="19">
        <f>VLOOKUP(C26,'1. Ser beneficiaria'!$C$5:$D$21,2,0)</f>
        <v>93169.082352941186</v>
      </c>
      <c r="E26" s="19">
        <f>VLOOKUP(C26,'2. Matrícula Pregrado'!$C$5:$F$21,4,0)</f>
        <v>38626.791397708934</v>
      </c>
      <c r="F26" s="19">
        <f>VLOOKUP(C26,'3. Matrícula Postgrado'!$C$5:$F$21,4,0)</f>
        <v>2975.0771377459755</v>
      </c>
      <c r="G26" s="19">
        <f>VLOOKUP(C26,'4. Años Acreditación'!$C$5:$F$21,4,0)</f>
        <v>5823.0676470588242</v>
      </c>
      <c r="H26" s="19">
        <f>IFERROR(VLOOKUP(C26,'5. Áreas Acreditación'!$C$5:$F$21,4,0),0)</f>
        <v>4304.0065217391311</v>
      </c>
      <c r="I26" s="19">
        <f>VLOOKUP(C26,'6. InvFondo Cultura x habitante'!$C$5:$G$21,5,0)</f>
        <v>95191.329898874115</v>
      </c>
      <c r="J26" s="154">
        <f t="shared" ref="J26:J41" si="1">SUM(D26:I26)</f>
        <v>240089.35495606816</v>
      </c>
      <c r="K26" s="152">
        <f t="shared" ref="K26:K41" si="2">ROUND(J26,0)</f>
        <v>240089</v>
      </c>
      <c r="L26" s="153" t="str">
        <f t="shared" ref="L26:L41" si="3">+C26</f>
        <v>UAP</v>
      </c>
      <c r="M26" s="156"/>
      <c r="N26" s="157">
        <f t="shared" ref="N26:N41" si="4">+M26</f>
        <v>0</v>
      </c>
      <c r="O26" s="157">
        <v>0</v>
      </c>
    </row>
    <row r="27" spans="1:15" x14ac:dyDescent="0.25">
      <c r="A27" s="24">
        <v>3</v>
      </c>
      <c r="B27" s="13" t="s">
        <v>19</v>
      </c>
      <c r="C27" s="148" t="s">
        <v>37</v>
      </c>
      <c r="D27" s="19">
        <f>VLOOKUP(C27,'1. Ser beneficiaria'!$C$5:$D$21,2,0)</f>
        <v>93169.082352941186</v>
      </c>
      <c r="E27" s="19">
        <f>VLOOKUP(C27,'2. Matrícula Pregrado'!$C$5:$F$21,4,0)</f>
        <v>42197.596068719002</v>
      </c>
      <c r="F27" s="19">
        <f>VLOOKUP(C27,'3. Matrícula Postgrado'!$C$5:$F$21,4,0)</f>
        <v>43138.618497316638</v>
      </c>
      <c r="G27" s="19">
        <f>VLOOKUP(C27,'4. Años Acreditación'!$C$5:$F$21,4,0)</f>
        <v>6987.681176470589</v>
      </c>
      <c r="H27" s="19">
        <f>IFERROR(VLOOKUP(C27,'5. Áreas Acreditación'!$C$5:$F$21,4,0),0)</f>
        <v>7173.3442028985519</v>
      </c>
      <c r="I27" s="19">
        <f>VLOOKUP(C27,'6. InvFondo Cultura x habitante'!$C$5:$G$21,5,0)</f>
        <v>99860.848947332604</v>
      </c>
      <c r="J27" s="154">
        <f t="shared" si="1"/>
        <v>292527.17124567856</v>
      </c>
      <c r="K27" s="152">
        <f t="shared" si="2"/>
        <v>292527</v>
      </c>
      <c r="L27" s="153" t="str">
        <f t="shared" si="3"/>
        <v>FRO</v>
      </c>
      <c r="M27" s="156"/>
      <c r="N27" s="157">
        <f t="shared" si="4"/>
        <v>0</v>
      </c>
      <c r="O27" s="157">
        <v>0</v>
      </c>
    </row>
    <row r="28" spans="1:15" x14ac:dyDescent="0.25">
      <c r="A28" s="24">
        <v>4</v>
      </c>
      <c r="B28" s="13" t="s">
        <v>20</v>
      </c>
      <c r="C28" s="148" t="s">
        <v>38</v>
      </c>
      <c r="D28" s="19">
        <f>VLOOKUP(C28,'1. Ser beneficiaria'!$C$5:$D$21,2,0)</f>
        <v>93169.082352941186</v>
      </c>
      <c r="E28" s="19">
        <f>VLOOKUP(C28,'2. Matrícula Pregrado'!$C$5:$F$21,4,0)</f>
        <v>42966.09533487117</v>
      </c>
      <c r="F28" s="19">
        <f>VLOOKUP(C28,'3. Matrícula Postgrado'!$C$5:$F$21,4,0)</f>
        <v>25854.837030411451</v>
      </c>
      <c r="G28" s="19">
        <f>VLOOKUP(C28,'4. Años Acreditación'!$C$5:$F$21,4,0)</f>
        <v>5823.0676470588242</v>
      </c>
      <c r="H28" s="19">
        <f>IFERROR(VLOOKUP(C28,'5. Áreas Acreditación'!$C$5:$F$21,4,0),0)</f>
        <v>7173.3442028985519</v>
      </c>
      <c r="I28" s="19">
        <f>VLOOKUP(C28,'6. InvFondo Cultura x habitante'!$C$5:$G$21,5,0)</f>
        <v>83611.554543843115</v>
      </c>
      <c r="J28" s="154">
        <f t="shared" si="1"/>
        <v>258597.98111202434</v>
      </c>
      <c r="K28" s="152">
        <f t="shared" si="2"/>
        <v>258598</v>
      </c>
      <c r="L28" s="153" t="str">
        <f t="shared" si="3"/>
        <v>UBB</v>
      </c>
      <c r="M28" s="156"/>
      <c r="N28" s="157">
        <f t="shared" si="4"/>
        <v>0</v>
      </c>
      <c r="O28" s="157">
        <v>0</v>
      </c>
    </row>
    <row r="29" spans="1:15" x14ac:dyDescent="0.25">
      <c r="A29" s="24">
        <v>5</v>
      </c>
      <c r="B29" s="13" t="s">
        <v>21</v>
      </c>
      <c r="C29" s="148" t="s">
        <v>39</v>
      </c>
      <c r="D29" s="19">
        <f>VLOOKUP(C29,'1. Ser beneficiaria'!$C$5:$D$21,2,0)</f>
        <v>93169.082352941186</v>
      </c>
      <c r="E29" s="19">
        <f>VLOOKUP(C29,'2. Matrícula Pregrado'!$C$5:$F$21,4,0)</f>
        <v>90589.76197975548</v>
      </c>
      <c r="F29" s="19">
        <f>VLOOKUP(C29,'3. Matrícula Postgrado'!$C$5:$F$21,4,0)</f>
        <v>88827.303112701251</v>
      </c>
      <c r="G29" s="19">
        <f>VLOOKUP(C29,'4. Años Acreditación'!$C$5:$F$21,4,0)</f>
        <v>8152.2947058823538</v>
      </c>
      <c r="H29" s="19">
        <f>IFERROR(VLOOKUP(C29,'5. Áreas Acreditación'!$C$5:$F$21,4,0),0)</f>
        <v>7173.3442028985519</v>
      </c>
      <c r="I29" s="19">
        <f>VLOOKUP(C29,'6. InvFondo Cultura x habitante'!$C$5:$G$21,5,0)</f>
        <v>10303.62267451729</v>
      </c>
      <c r="J29" s="154">
        <f t="shared" si="1"/>
        <v>298215.40902869613</v>
      </c>
      <c r="K29" s="152">
        <f t="shared" si="2"/>
        <v>298215</v>
      </c>
      <c r="L29" s="153" t="str">
        <f t="shared" si="3"/>
        <v>USA</v>
      </c>
      <c r="M29" s="156"/>
      <c r="N29" s="157">
        <f t="shared" si="4"/>
        <v>0</v>
      </c>
      <c r="O29" s="157">
        <v>0</v>
      </c>
    </row>
    <row r="30" spans="1:15" x14ac:dyDescent="0.25">
      <c r="A30" s="24">
        <v>6</v>
      </c>
      <c r="B30" s="13" t="s">
        <v>22</v>
      </c>
      <c r="C30" s="148" t="s">
        <v>40</v>
      </c>
      <c r="D30" s="19">
        <f>VLOOKUP(C30,'1. Ser beneficiaria'!$C$5:$D$21,2,0)</f>
        <v>93169.082352941186</v>
      </c>
      <c r="E30" s="19">
        <f>VLOOKUP(C30,'2. Matrícula Pregrado'!$C$5:$F$21,4,0)</f>
        <v>28935.161763456599</v>
      </c>
      <c r="F30" s="19">
        <f>VLOOKUP(C30,'3. Matrícula Postgrado'!$C$5:$F$21,4,0)</f>
        <v>8358.5500536672644</v>
      </c>
      <c r="G30" s="19">
        <f>VLOOKUP(C30,'4. Años Acreditación'!$C$5:$F$21,4,0)</f>
        <v>5823.0676470588242</v>
      </c>
      <c r="H30" s="19">
        <f>IFERROR(VLOOKUP(C30,'5. Áreas Acreditación'!$C$5:$F$21,4,0),0)</f>
        <v>7173.3442028985519</v>
      </c>
      <c r="I30" s="19">
        <f>VLOOKUP(C30,'6. InvFondo Cultura x habitante'!$C$5:$G$21,5,0)</f>
        <v>207575.13176666744</v>
      </c>
      <c r="J30" s="154">
        <f t="shared" si="1"/>
        <v>351034.33778668987</v>
      </c>
      <c r="K30" s="152">
        <f t="shared" si="2"/>
        <v>351034</v>
      </c>
      <c r="L30" s="153" t="str">
        <f t="shared" si="3"/>
        <v>ANT</v>
      </c>
      <c r="M30" s="156"/>
      <c r="N30" s="157">
        <f t="shared" si="4"/>
        <v>0</v>
      </c>
      <c r="O30" s="157">
        <v>0</v>
      </c>
    </row>
    <row r="31" spans="1:15" x14ac:dyDescent="0.25">
      <c r="A31" s="24">
        <v>7</v>
      </c>
      <c r="B31" s="13" t="s">
        <v>23</v>
      </c>
      <c r="C31" s="148" t="s">
        <v>41</v>
      </c>
      <c r="D31" s="19">
        <f>VLOOKUP(C31,'1. Ser beneficiaria'!$C$5:$D$21,2,0)</f>
        <v>93169.082352941186</v>
      </c>
      <c r="E31" s="19">
        <f>VLOOKUP(C31,'2. Matrícula Pregrado'!$C$5:$F$21,4,0)</f>
        <v>29043.83842735691</v>
      </c>
      <c r="F31" s="19">
        <f>VLOOKUP(C31,'3. Matrícula Postgrado'!$C$5:$F$21,4,0)</f>
        <v>12325.319570661897</v>
      </c>
      <c r="G31" s="19">
        <f>VLOOKUP(C31,'4. Años Acreditación'!$C$5:$F$21,4,0)</f>
        <v>5823.0676470588242</v>
      </c>
      <c r="H31" s="19">
        <f>IFERROR(VLOOKUP(C31,'5. Áreas Acreditación'!$C$5:$F$21,4,0),0)</f>
        <v>5738.6753623188415</v>
      </c>
      <c r="I31" s="19">
        <f>VLOOKUP(C31,'6. InvFondo Cultura x habitante'!$C$5:$G$21,5,0)</f>
        <v>57661.185205637943</v>
      </c>
      <c r="J31" s="154">
        <f t="shared" si="1"/>
        <v>203761.16856597562</v>
      </c>
      <c r="K31" s="152">
        <f t="shared" si="2"/>
        <v>203761</v>
      </c>
      <c r="L31" s="153" t="str">
        <f t="shared" si="3"/>
        <v>ULS</v>
      </c>
      <c r="M31" s="156"/>
      <c r="N31" s="157">
        <f t="shared" si="4"/>
        <v>0</v>
      </c>
      <c r="O31" s="157">
        <v>0</v>
      </c>
    </row>
    <row r="32" spans="1:15" x14ac:dyDescent="0.25">
      <c r="A32" s="24">
        <v>8</v>
      </c>
      <c r="B32" s="13" t="s">
        <v>24</v>
      </c>
      <c r="C32" s="148" t="s">
        <v>42</v>
      </c>
      <c r="D32" s="19">
        <f>VLOOKUP(C32,'1. Ser beneficiaria'!$C$5:$D$21,2,0)</f>
        <v>93169.082352941186</v>
      </c>
      <c r="E32" s="19">
        <f>VLOOKUP(C32,'2. Matrícula Pregrado'!$C$5:$F$21,4,0)</f>
        <v>57975.118881388502</v>
      </c>
      <c r="F32" s="19">
        <f>VLOOKUP(C32,'3. Matrícula Postgrado'!$C$5:$F$21,4,0)</f>
        <v>75439.455992844378</v>
      </c>
      <c r="G32" s="19">
        <f>VLOOKUP(C32,'4. Años Acreditación'!$C$5:$F$21,4,0)</f>
        <v>6987.681176470589</v>
      </c>
      <c r="H32" s="19">
        <f>IFERROR(VLOOKUP(C32,'5. Áreas Acreditación'!$C$5:$F$21,4,0),0)</f>
        <v>7173.3442028985519</v>
      </c>
      <c r="I32" s="19">
        <f>VLOOKUP(C32,'6. InvFondo Cultura x habitante'!$C$5:$G$21,5,0)</f>
        <v>15430.045841216021</v>
      </c>
      <c r="J32" s="154">
        <f t="shared" si="1"/>
        <v>256174.72844775926</v>
      </c>
      <c r="K32" s="152">
        <f t="shared" si="2"/>
        <v>256175</v>
      </c>
      <c r="L32" s="153" t="str">
        <f t="shared" si="3"/>
        <v>UVA</v>
      </c>
      <c r="M32" s="156"/>
      <c r="N32" s="157">
        <f t="shared" si="4"/>
        <v>0</v>
      </c>
      <c r="O32" s="157">
        <v>0</v>
      </c>
    </row>
    <row r="33" spans="1:15" x14ac:dyDescent="0.25">
      <c r="A33" s="24">
        <v>9</v>
      </c>
      <c r="B33" s="13" t="s">
        <v>25</v>
      </c>
      <c r="C33" s="148" t="s">
        <v>43</v>
      </c>
      <c r="D33" s="19">
        <f>VLOOKUP(C33,'1. Ser beneficiaria'!$C$5:$D$21,2,0)</f>
        <v>93169.082352941186</v>
      </c>
      <c r="E33" s="19">
        <f>VLOOKUP(C33,'2. Matrícula Pregrado'!$C$5:$F$21,4,0)</f>
        <v>23827.358560142198</v>
      </c>
      <c r="F33" s="19">
        <f>VLOOKUP(C33,'3. Matrícula Postgrado'!$C$5:$F$21,4,0)</f>
        <v>1700.0440787119858</v>
      </c>
      <c r="G33" s="19">
        <f>VLOOKUP(C33,'4. Años Acreditación'!$C$5:$F$21,4,0)</f>
        <v>4658.4541176470593</v>
      </c>
      <c r="H33" s="19">
        <f>IFERROR(VLOOKUP(C33,'5. Áreas Acreditación'!$C$5:$F$21,4,0),0)</f>
        <v>5738.6753623188415</v>
      </c>
      <c r="I33" s="19">
        <f>VLOOKUP(C33,'6. InvFondo Cultura x habitante'!$C$5:$G$21,5,0)</f>
        <v>171205.38295052908</v>
      </c>
      <c r="J33" s="154">
        <f t="shared" si="1"/>
        <v>300298.99742229038</v>
      </c>
      <c r="K33" s="152">
        <f t="shared" si="2"/>
        <v>300299</v>
      </c>
      <c r="L33" s="153" t="str">
        <f t="shared" si="3"/>
        <v>URO</v>
      </c>
      <c r="M33" s="156"/>
      <c r="N33" s="157">
        <f t="shared" si="4"/>
        <v>0</v>
      </c>
      <c r="O33" s="157">
        <v>0</v>
      </c>
    </row>
    <row r="34" spans="1:15" x14ac:dyDescent="0.25">
      <c r="A34" s="24">
        <v>10</v>
      </c>
      <c r="B34" s="13" t="s">
        <v>26</v>
      </c>
      <c r="C34" s="148" t="s">
        <v>44</v>
      </c>
      <c r="D34" s="19">
        <f>VLOOKUP(C34,'1. Ser beneficiaria'!$C$5:$D$21,2,0)</f>
        <v>93169.082352941186</v>
      </c>
      <c r="E34" s="19">
        <f>VLOOKUP(C34,'2. Matrícula Pregrado'!$C$5:$F$21,4,0)</f>
        <v>38952.821389409852</v>
      </c>
      <c r="F34" s="19">
        <f>VLOOKUP(C34,'3. Matrícula Postgrado'!$C$5:$F$21,4,0)</f>
        <v>5241.8025760286228</v>
      </c>
      <c r="G34" s="19">
        <f>VLOOKUP(C34,'4. Años Acreditación'!$C$5:$F$21,4,0)</f>
        <v>5823.0676470588242</v>
      </c>
      <c r="H34" s="19">
        <f>IFERROR(VLOOKUP(C34,'5. Áreas Acreditación'!$C$5:$F$21,4,0),0)</f>
        <v>5738.6753623188415</v>
      </c>
      <c r="I34" s="19">
        <f>VLOOKUP(C34,'6. InvFondo Cultura x habitante'!$C$5:$G$21,5,0)</f>
        <v>57970.656995875877</v>
      </c>
      <c r="J34" s="154">
        <f t="shared" si="1"/>
        <v>206896.10632363323</v>
      </c>
      <c r="K34" s="152">
        <f t="shared" si="2"/>
        <v>206896</v>
      </c>
      <c r="L34" s="153" t="str">
        <f t="shared" si="3"/>
        <v>ULA</v>
      </c>
      <c r="M34" s="156"/>
      <c r="N34" s="157">
        <f t="shared" si="4"/>
        <v>0</v>
      </c>
      <c r="O34" s="157">
        <v>0</v>
      </c>
    </row>
    <row r="35" spans="1:15" x14ac:dyDescent="0.25">
      <c r="A35" s="24">
        <v>11</v>
      </c>
      <c r="B35" s="13" t="s">
        <v>27</v>
      </c>
      <c r="C35" s="148" t="s">
        <v>45</v>
      </c>
      <c r="D35" s="19">
        <f>VLOOKUP(C35,'1. Ser beneficiaria'!$C$5:$D$21,2,0)</f>
        <v>93169.082352941186</v>
      </c>
      <c r="E35" s="19">
        <f>VLOOKUP(C35,'2. Matrícula Pregrado'!$C$5:$F$21,4,0)</f>
        <v>29699.779720183757</v>
      </c>
      <c r="F35" s="19">
        <f>VLOOKUP(C35,'3. Matrícula Postgrado'!$C$5:$F$21,4,0)</f>
        <v>2833.4067978533099</v>
      </c>
      <c r="G35" s="19">
        <f>VLOOKUP(C35,'4. Años Acreditación'!$C$5:$F$21,4,0)</f>
        <v>4658.4541176470593</v>
      </c>
      <c r="H35" s="19">
        <f>IFERROR(VLOOKUP(C35,'5. Áreas Acreditación'!$C$5:$F$21,4,0),0)</f>
        <v>5738.6753623188415</v>
      </c>
      <c r="I35" s="19">
        <f>VLOOKUP(C35,'6. InvFondo Cultura x habitante'!$C$5:$G$21,5,0)</f>
        <v>50997.377776237576</v>
      </c>
      <c r="J35" s="154">
        <f t="shared" si="1"/>
        <v>187096.77612718174</v>
      </c>
      <c r="K35" s="152">
        <f t="shared" si="2"/>
        <v>187097</v>
      </c>
      <c r="L35" s="153" t="str">
        <f t="shared" si="3"/>
        <v>ATA</v>
      </c>
      <c r="M35" s="156"/>
      <c r="N35" s="157">
        <f t="shared" si="4"/>
        <v>0</v>
      </c>
      <c r="O35" s="157">
        <v>0</v>
      </c>
    </row>
    <row r="36" spans="1:15" x14ac:dyDescent="0.25">
      <c r="A36" s="24">
        <v>12</v>
      </c>
      <c r="B36" s="13" t="s">
        <v>28</v>
      </c>
      <c r="C36" s="148" t="s">
        <v>46</v>
      </c>
      <c r="D36" s="19">
        <f>VLOOKUP(C36,'1. Ser beneficiaria'!$C$5:$D$21,2,0)</f>
        <v>93169.082352941186</v>
      </c>
      <c r="E36" s="19">
        <f>VLOOKUP(C36,'2. Matrícula Pregrado'!$C$5:$F$21,4,0)</f>
        <v>40520.870397114268</v>
      </c>
      <c r="F36" s="19">
        <f>VLOOKUP(C36,'3. Matrícula Postgrado'!$C$5:$F$21,4,0)</f>
        <v>16433.759427549197</v>
      </c>
      <c r="G36" s="19">
        <f>VLOOKUP(C36,'4. Años Acreditación'!$C$5:$F$21,4,0)</f>
        <v>6987.681176470589</v>
      </c>
      <c r="H36" s="19">
        <f>IFERROR(VLOOKUP(C36,'5. Áreas Acreditación'!$C$5:$F$21,4,0),0)</f>
        <v>7173.3442028985519</v>
      </c>
      <c r="I36" s="19">
        <f>VLOOKUP(C36,'6. InvFondo Cultura x habitante'!$C$5:$G$21,5,0)</f>
        <v>49107.108315042351</v>
      </c>
      <c r="J36" s="154">
        <f t="shared" si="1"/>
        <v>213391.84587201616</v>
      </c>
      <c r="K36" s="152">
        <f t="shared" si="2"/>
        <v>213392</v>
      </c>
      <c r="L36" s="153" t="str">
        <f t="shared" si="3"/>
        <v>UTA</v>
      </c>
      <c r="M36" s="156"/>
      <c r="N36" s="157">
        <f t="shared" si="4"/>
        <v>0</v>
      </c>
      <c r="O36" s="157">
        <v>0</v>
      </c>
    </row>
    <row r="37" spans="1:15" x14ac:dyDescent="0.25">
      <c r="A37" s="24">
        <v>13</v>
      </c>
      <c r="B37" s="13" t="s">
        <v>29</v>
      </c>
      <c r="C37" s="148" t="s">
        <v>47</v>
      </c>
      <c r="D37" s="19">
        <f>VLOOKUP(C37,'1. Ser beneficiaria'!$C$5:$D$21,2,0)</f>
        <v>93169.082352941186</v>
      </c>
      <c r="E37" s="19">
        <f>VLOOKUP(C37,'2. Matrícula Pregrado'!$C$5:$F$21,4,0)</f>
        <v>26191.075999973858</v>
      </c>
      <c r="F37" s="19">
        <f>VLOOKUP(C37,'3. Matrícula Postgrado'!$C$5:$F$21,4,0)</f>
        <v>21958.902683363151</v>
      </c>
      <c r="G37" s="19">
        <f>VLOOKUP(C37,'4. Años Acreditación'!$C$5:$F$21,4,0)</f>
        <v>5823.0676470588242</v>
      </c>
      <c r="H37" s="19">
        <f>IFERROR(VLOOKUP(C37,'5. Áreas Acreditación'!$C$5:$F$21,4,0),0)</f>
        <v>4304.0065217391311</v>
      </c>
      <c r="I37" s="19">
        <f>VLOOKUP(C37,'6. InvFondo Cultura x habitante'!$C$5:$G$21,5,0)</f>
        <v>15430.045841216021</v>
      </c>
      <c r="J37" s="154">
        <f t="shared" si="1"/>
        <v>166876.18104629219</v>
      </c>
      <c r="K37" s="152">
        <f t="shared" si="2"/>
        <v>166876</v>
      </c>
      <c r="L37" s="153" t="str">
        <f t="shared" si="3"/>
        <v>UPA</v>
      </c>
      <c r="M37" s="156"/>
      <c r="N37" s="157">
        <f t="shared" si="4"/>
        <v>0</v>
      </c>
      <c r="O37" s="157">
        <v>0</v>
      </c>
    </row>
    <row r="38" spans="1:15" x14ac:dyDescent="0.25">
      <c r="A38" s="24">
        <v>14</v>
      </c>
      <c r="B38" s="13" t="s">
        <v>30</v>
      </c>
      <c r="C38" s="148" t="s">
        <v>48</v>
      </c>
      <c r="D38" s="19">
        <f>VLOOKUP(C38,'1. Ser beneficiaria'!$C$5:$D$21,2,0)</f>
        <v>93169.082352941186</v>
      </c>
      <c r="E38" s="19">
        <f>VLOOKUP(C38,'2. Matrícula Pregrado'!$C$5:$F$21,4,0)</f>
        <v>15272.952587418073</v>
      </c>
      <c r="F38" s="19">
        <f>VLOOKUP(C38,'3. Matrícula Postgrado'!$C$5:$F$21,4,0)</f>
        <v>7862.7038640429337</v>
      </c>
      <c r="G38" s="19">
        <f>VLOOKUP(C38,'4. Años Acreditación'!$C$5:$F$21,4,0)</f>
        <v>5823.0676470588242</v>
      </c>
      <c r="H38" s="19">
        <f>IFERROR(VLOOKUP(C38,'5. Áreas Acreditación'!$C$5:$F$21,4,0),0)</f>
        <v>5738.6753623188415</v>
      </c>
      <c r="I38" s="19">
        <f>VLOOKUP(C38,'6. InvFondo Cultura x habitante'!$C$5:$G$21,5,0)</f>
        <v>91579.455021577</v>
      </c>
      <c r="J38" s="154">
        <f t="shared" si="1"/>
        <v>219445.93683535687</v>
      </c>
      <c r="K38" s="152">
        <f t="shared" si="2"/>
        <v>219446</v>
      </c>
      <c r="L38" s="153" t="str">
        <f t="shared" si="3"/>
        <v>MAG</v>
      </c>
      <c r="M38" s="156"/>
      <c r="N38" s="157">
        <f t="shared" si="4"/>
        <v>0</v>
      </c>
      <c r="O38" s="157">
        <v>0</v>
      </c>
    </row>
    <row r="39" spans="1:15" x14ac:dyDescent="0.25">
      <c r="A39" s="24">
        <v>15</v>
      </c>
      <c r="B39" s="13" t="s">
        <v>31</v>
      </c>
      <c r="C39" s="148" t="s">
        <v>49</v>
      </c>
      <c r="D39" s="19">
        <f>VLOOKUP(C39,'1. Ser beneficiaria'!$C$5:$D$21,2,0)</f>
        <v>93169.082352941186</v>
      </c>
      <c r="E39" s="19">
        <f>VLOOKUP(C39,'2. Matrícula Pregrado'!$C$5:$F$21,4,0)</f>
        <v>31209.609086513014</v>
      </c>
      <c r="F39" s="19">
        <f>VLOOKUP(C39,'3. Matrícula Postgrado'!$C$5:$F$21,4,0)</f>
        <v>12537.825080500896</v>
      </c>
      <c r="G39" s="19">
        <f>VLOOKUP(C39,'4. Años Acreditación'!$C$5:$F$21,4,0)</f>
        <v>4658.4541176470593</v>
      </c>
      <c r="H39" s="19">
        <f>IFERROR(VLOOKUP(C39,'5. Áreas Acreditación'!$C$5:$F$21,4,0),0)</f>
        <v>4304.0065217391311</v>
      </c>
      <c r="I39" s="19">
        <f>VLOOKUP(C39,'6. InvFondo Cultura x habitante'!$C$5:$G$21,5,0)</f>
        <v>10303.62267451729</v>
      </c>
      <c r="J39" s="154">
        <f t="shared" si="1"/>
        <v>156182.59983385855</v>
      </c>
      <c r="K39" s="152">
        <f t="shared" si="2"/>
        <v>156183</v>
      </c>
      <c r="L39" s="153" t="str">
        <f t="shared" si="3"/>
        <v>UTM</v>
      </c>
      <c r="M39" s="156"/>
      <c r="N39" s="157">
        <f t="shared" si="4"/>
        <v>0</v>
      </c>
      <c r="O39" s="157">
        <v>0</v>
      </c>
    </row>
    <row r="40" spans="1:15" x14ac:dyDescent="0.25">
      <c r="A40" s="24">
        <v>16</v>
      </c>
      <c r="B40" s="13" t="s">
        <v>32</v>
      </c>
      <c r="C40" s="148" t="s">
        <v>50</v>
      </c>
      <c r="D40" s="19">
        <f>VLOOKUP(C40,'1. Ser beneficiaria'!$C$5:$D$21,2,0)</f>
        <v>93169.082352941186</v>
      </c>
      <c r="E40" s="19">
        <f>VLOOKUP(C40,'2. Matrícula Pregrado'!$C$5:$F$21,4,0)</f>
        <v>14477.284155290828</v>
      </c>
      <c r="F40" s="19">
        <f>VLOOKUP(C40,'3. Matrícula Postgrado'!$C$5:$F$21,4,0)</f>
        <v>12962.836100178891</v>
      </c>
      <c r="G40" s="19">
        <f>VLOOKUP(C40,'4. Años Acreditación'!$C$5:$F$21,4,0)</f>
        <v>4658.4541176470593</v>
      </c>
      <c r="H40" s="19">
        <f>IFERROR(VLOOKUP(C40,'5. Áreas Acreditación'!$C$5:$F$21,4,0),0)</f>
        <v>4304.0065217391311</v>
      </c>
      <c r="I40" s="19">
        <f>VLOOKUP(C40,'6. InvFondo Cultura x habitante'!$C$5:$G$21,5,0)</f>
        <v>10303.62267451729</v>
      </c>
      <c r="J40" s="154">
        <f t="shared" si="1"/>
        <v>139875.28592231439</v>
      </c>
      <c r="K40" s="152">
        <f t="shared" si="2"/>
        <v>139875</v>
      </c>
      <c r="L40" s="153" t="str">
        <f t="shared" si="3"/>
        <v>UMC</v>
      </c>
      <c r="M40" s="156"/>
      <c r="N40" s="157">
        <f t="shared" si="4"/>
        <v>0</v>
      </c>
      <c r="O40" s="157">
        <v>0</v>
      </c>
    </row>
    <row r="41" spans="1:15" x14ac:dyDescent="0.25">
      <c r="A41" s="24">
        <v>17</v>
      </c>
      <c r="B41" s="13" t="s">
        <v>33</v>
      </c>
      <c r="C41" s="148" t="s">
        <v>51</v>
      </c>
      <c r="D41" s="19">
        <f>VLOOKUP(C41,'1. Ser beneficiaria'!$C$5:$D$21,2,0)</f>
        <v>93169.082352941186</v>
      </c>
      <c r="E41" s="19">
        <f>VLOOKUP(C41,'2. Matrícula Pregrado'!$C$5:$F$21,4,0)</f>
        <v>2530.6137451071368</v>
      </c>
      <c r="F41" s="19">
        <f>VLOOKUP(C41,'3. Matrícula Postgrado'!$C$5:$F$21,4,0)</f>
        <v>0</v>
      </c>
      <c r="G41" s="19">
        <f>VLOOKUP(C41,'4. Años Acreditación'!$C$5:$F$21,4,0)</f>
        <v>3493.8405882352945</v>
      </c>
      <c r="H41" s="19">
        <f>IFERROR(VLOOKUP(C41,'5. Áreas Acreditación'!$C$5:$F$21,4,0),0)</f>
        <v>2869.3376811594208</v>
      </c>
      <c r="I41" s="19">
        <f>VLOOKUP(C41,'6. InvFondo Cultura x habitante'!$C$5:$G$21,5,0)</f>
        <v>39749.111336670845</v>
      </c>
      <c r="J41" s="154">
        <f t="shared" si="1"/>
        <v>141811.9857041139</v>
      </c>
      <c r="K41" s="152">
        <f t="shared" si="2"/>
        <v>141812</v>
      </c>
      <c r="L41" s="153" t="str">
        <f t="shared" si="3"/>
        <v>URY</v>
      </c>
      <c r="M41" s="156"/>
      <c r="N41" s="157">
        <f t="shared" si="4"/>
        <v>0</v>
      </c>
      <c r="O41" s="157">
        <v>0</v>
      </c>
    </row>
    <row r="42" spans="1:15" x14ac:dyDescent="0.25">
      <c r="D42" s="20">
        <f>SUM(D25:D41)</f>
        <v>1583874.4</v>
      </c>
      <c r="E42" s="20">
        <f>SUM(E25:E41)</f>
        <v>593952.89999999991</v>
      </c>
      <c r="F42" s="21">
        <f t="shared" ref="F42:I42" si="5">SUM(F25:F41)</f>
        <v>395968.60000000003</v>
      </c>
      <c r="G42" s="21">
        <f t="shared" si="5"/>
        <v>98992.15</v>
      </c>
      <c r="H42" s="21">
        <f t="shared" si="5"/>
        <v>98992.150000000009</v>
      </c>
      <c r="I42" s="21">
        <f t="shared" si="5"/>
        <v>1187905.7999999998</v>
      </c>
      <c r="J42" s="154">
        <f>SUM(J25:J41)</f>
        <v>3959686.0000000009</v>
      </c>
      <c r="K42" s="152">
        <f>SUM(K25:K41)</f>
        <v>3959685</v>
      </c>
      <c r="L42" s="153"/>
      <c r="M42" s="156">
        <f>SUM(M25:M41)</f>
        <v>0</v>
      </c>
      <c r="N42" s="156">
        <f t="shared" ref="N42:O42" si="6">SUM(N25:N41)</f>
        <v>0</v>
      </c>
      <c r="O42" s="156">
        <f t="shared" si="6"/>
        <v>0</v>
      </c>
    </row>
    <row r="43" spans="1:15" x14ac:dyDescent="0.25">
      <c r="K43" s="158">
        <f>+K42-C12</f>
        <v>-1</v>
      </c>
    </row>
    <row r="59" spans="1:1" x14ac:dyDescent="0.25">
      <c r="A59" s="1"/>
    </row>
  </sheetData>
  <pageMargins left="0.31496062992125984" right="0.31496062992125984" top="0.15748031496062992" bottom="0.15748031496062992" header="0.31496062992125984" footer="0.31496062992125984"/>
  <pageSetup scale="75"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FD1D8-221B-4B5E-8328-1704FF6DFF31}">
  <dimension ref="A1:U29"/>
  <sheetViews>
    <sheetView workbookViewId="0">
      <selection activeCell="A19" sqref="A19"/>
    </sheetView>
  </sheetViews>
  <sheetFormatPr baseColWidth="10" defaultColWidth="9.140625" defaultRowHeight="10.5" x14ac:dyDescent="0.25"/>
  <cols>
    <col min="1" max="1" width="28" style="29" customWidth="1"/>
    <col min="2" max="2" width="10.28515625" style="29" bestFit="1" customWidth="1"/>
    <col min="3" max="3" width="21" style="29" bestFit="1" customWidth="1"/>
    <col min="4" max="4" width="10.28515625" style="29" bestFit="1" customWidth="1"/>
    <col min="5" max="5" width="21" style="29" bestFit="1" customWidth="1"/>
    <col min="6" max="6" width="10.28515625" style="29" bestFit="1" customWidth="1"/>
    <col min="7" max="7" width="21" style="29" bestFit="1" customWidth="1"/>
    <col min="8" max="8" width="10.28515625" style="29" bestFit="1" customWidth="1"/>
    <col min="9" max="9" width="21" style="29" bestFit="1" customWidth="1"/>
    <col min="10" max="10" width="10.28515625" style="29" bestFit="1" customWidth="1"/>
    <col min="11" max="11" width="21" style="29" bestFit="1" customWidth="1"/>
    <col min="12" max="12" width="10.28515625" style="29" bestFit="1" customWidth="1"/>
    <col min="13" max="13" width="21" style="29" bestFit="1" customWidth="1"/>
    <col min="14" max="14" width="15.85546875" style="29" bestFit="1" customWidth="1"/>
    <col min="15" max="15" width="22.5703125" style="29" bestFit="1" customWidth="1"/>
    <col min="16" max="16" width="15.85546875" style="29" bestFit="1" customWidth="1"/>
    <col min="17" max="17" width="22.5703125" style="29" bestFit="1" customWidth="1"/>
    <col min="18" max="18" width="15.85546875" style="29" bestFit="1" customWidth="1"/>
    <col min="19" max="19" width="22.5703125" style="29" bestFit="1" customWidth="1"/>
    <col min="20" max="20" width="15.85546875" style="29" bestFit="1" customWidth="1"/>
    <col min="21" max="21" width="22.5703125" style="29" bestFit="1" customWidth="1"/>
    <col min="22" max="16384" width="9.140625" style="29"/>
  </cols>
  <sheetData>
    <row r="1" spans="1:21" x14ac:dyDescent="0.25">
      <c r="R1" s="81"/>
    </row>
    <row r="2" spans="1:21" ht="11.25" x14ac:dyDescent="0.25">
      <c r="A2" s="74" t="s">
        <v>124</v>
      </c>
    </row>
    <row r="3" spans="1:21" x14ac:dyDescent="0.25">
      <c r="A3" s="75"/>
    </row>
    <row r="4" spans="1:21" ht="31.5" customHeight="1" x14ac:dyDescent="0.25">
      <c r="A4" s="106" t="s">
        <v>115</v>
      </c>
      <c r="B4" s="76" t="s">
        <v>71</v>
      </c>
      <c r="C4" s="48"/>
      <c r="D4" s="77" t="s">
        <v>125</v>
      </c>
      <c r="E4" s="112"/>
      <c r="F4" s="76" t="s">
        <v>100</v>
      </c>
      <c r="G4" s="48"/>
      <c r="H4" s="76" t="s">
        <v>92</v>
      </c>
      <c r="I4" s="48"/>
      <c r="J4" s="77" t="s">
        <v>108</v>
      </c>
      <c r="K4" s="48"/>
      <c r="L4" s="76" t="s">
        <v>126</v>
      </c>
      <c r="M4" s="48"/>
      <c r="N4" s="73" t="s">
        <v>118</v>
      </c>
      <c r="O4" s="73"/>
    </row>
    <row r="5" spans="1:21" x14ac:dyDescent="0.25">
      <c r="A5" s="78"/>
      <c r="B5" s="79" t="s">
        <v>106</v>
      </c>
      <c r="C5" s="42" t="s">
        <v>107</v>
      </c>
      <c r="D5" s="79" t="s">
        <v>106</v>
      </c>
      <c r="E5" s="42" t="s">
        <v>107</v>
      </c>
      <c r="F5" s="79" t="s">
        <v>106</v>
      </c>
      <c r="G5" s="42" t="s">
        <v>107</v>
      </c>
      <c r="H5" s="79" t="s">
        <v>106</v>
      </c>
      <c r="I5" s="42" t="s">
        <v>107</v>
      </c>
      <c r="J5" s="79" t="s">
        <v>106</v>
      </c>
      <c r="K5" s="42" t="s">
        <v>107</v>
      </c>
      <c r="L5" s="79" t="s">
        <v>106</v>
      </c>
      <c r="M5" s="42" t="s">
        <v>107</v>
      </c>
      <c r="N5" s="110" t="s">
        <v>106</v>
      </c>
      <c r="O5" s="42" t="s">
        <v>107</v>
      </c>
    </row>
    <row r="6" spans="1:21" x14ac:dyDescent="0.25">
      <c r="A6" s="74" t="s">
        <v>88</v>
      </c>
      <c r="B6" s="80">
        <v>704</v>
      </c>
      <c r="C6" s="80">
        <v>4706885201.4099998</v>
      </c>
      <c r="D6" s="81">
        <v>162</v>
      </c>
      <c r="E6" s="81">
        <v>1740231527.3</v>
      </c>
      <c r="F6" s="81">
        <v>192</v>
      </c>
      <c r="G6" s="81">
        <v>1243331532</v>
      </c>
      <c r="H6" s="81">
        <v>232</v>
      </c>
      <c r="I6" s="81">
        <v>901800000</v>
      </c>
      <c r="J6" s="81">
        <v>14</v>
      </c>
      <c r="K6" s="81">
        <v>389927570.11000001</v>
      </c>
      <c r="L6" s="81">
        <v>46</v>
      </c>
      <c r="M6" s="81">
        <v>148322504</v>
      </c>
      <c r="N6" s="43">
        <v>58</v>
      </c>
      <c r="O6" s="43">
        <v>283272068</v>
      </c>
    </row>
    <row r="7" spans="1:21" x14ac:dyDescent="0.25">
      <c r="A7" s="75" t="s">
        <v>67</v>
      </c>
      <c r="B7" s="80">
        <v>14</v>
      </c>
      <c r="C7" s="80">
        <v>64574373</v>
      </c>
      <c r="D7" s="82">
        <v>3</v>
      </c>
      <c r="E7" s="82">
        <v>16362343</v>
      </c>
      <c r="F7" s="82">
        <v>8</v>
      </c>
      <c r="G7" s="82">
        <v>31252759</v>
      </c>
      <c r="H7" s="82">
        <v>1</v>
      </c>
      <c r="I7" s="82">
        <v>3400000</v>
      </c>
      <c r="J7" s="82">
        <v>0</v>
      </c>
      <c r="K7" s="82">
        <v>0</v>
      </c>
      <c r="L7" s="82">
        <v>0</v>
      </c>
      <c r="M7" s="82">
        <v>0</v>
      </c>
      <c r="N7" s="111">
        <v>2</v>
      </c>
      <c r="O7" s="111">
        <v>13559271</v>
      </c>
      <c r="T7" s="82"/>
      <c r="U7" s="82"/>
    </row>
    <row r="8" spans="1:21" x14ac:dyDescent="0.25">
      <c r="A8" s="75" t="s">
        <v>57</v>
      </c>
      <c r="B8" s="80">
        <v>10</v>
      </c>
      <c r="C8" s="80">
        <v>115632116</v>
      </c>
      <c r="D8" s="82">
        <v>2</v>
      </c>
      <c r="E8" s="82">
        <v>19981497</v>
      </c>
      <c r="F8" s="82">
        <v>3</v>
      </c>
      <c r="G8" s="82">
        <v>41534479</v>
      </c>
      <c r="H8" s="82">
        <v>3</v>
      </c>
      <c r="I8" s="82">
        <v>10200000</v>
      </c>
      <c r="J8" s="82">
        <v>1</v>
      </c>
      <c r="K8" s="82">
        <v>43916140</v>
      </c>
      <c r="L8" s="82">
        <v>0</v>
      </c>
      <c r="M8" s="82">
        <v>0</v>
      </c>
      <c r="N8" s="111">
        <v>1</v>
      </c>
      <c r="O8" s="111">
        <v>0</v>
      </c>
      <c r="T8" s="82"/>
      <c r="U8" s="82"/>
    </row>
    <row r="9" spans="1:21" x14ac:dyDescent="0.25">
      <c r="A9" s="75" t="s">
        <v>61</v>
      </c>
      <c r="B9" s="80">
        <v>4</v>
      </c>
      <c r="C9" s="80">
        <v>43497165</v>
      </c>
      <c r="D9" s="82">
        <v>2</v>
      </c>
      <c r="E9" s="82">
        <v>27507595</v>
      </c>
      <c r="F9" s="82">
        <v>2</v>
      </c>
      <c r="G9" s="82">
        <v>15989570</v>
      </c>
      <c r="H9" s="82">
        <v>0</v>
      </c>
      <c r="I9" s="82">
        <v>0</v>
      </c>
      <c r="J9" s="82">
        <v>0</v>
      </c>
      <c r="K9" s="82">
        <v>0</v>
      </c>
      <c r="L9" s="82">
        <v>0</v>
      </c>
      <c r="M9" s="82">
        <v>0</v>
      </c>
      <c r="N9" s="111">
        <v>0</v>
      </c>
      <c r="O9" s="111">
        <v>0</v>
      </c>
      <c r="T9" s="82"/>
      <c r="U9" s="82"/>
    </row>
    <row r="10" spans="1:21" x14ac:dyDescent="0.25">
      <c r="A10" s="75" t="s">
        <v>66</v>
      </c>
      <c r="B10" s="80">
        <v>10</v>
      </c>
      <c r="C10" s="80">
        <v>90240451</v>
      </c>
      <c r="D10" s="82">
        <v>5</v>
      </c>
      <c r="E10" s="82">
        <v>45640637</v>
      </c>
      <c r="F10" s="82">
        <v>1</v>
      </c>
      <c r="G10" s="82">
        <v>29118486</v>
      </c>
      <c r="H10" s="82">
        <v>3</v>
      </c>
      <c r="I10" s="82">
        <v>6800000</v>
      </c>
      <c r="J10" s="82">
        <v>0</v>
      </c>
      <c r="K10" s="82">
        <v>0</v>
      </c>
      <c r="L10" s="82">
        <v>0</v>
      </c>
      <c r="M10" s="82">
        <v>0</v>
      </c>
      <c r="N10" s="111">
        <v>1</v>
      </c>
      <c r="O10" s="111">
        <v>8681328</v>
      </c>
      <c r="T10" s="82"/>
      <c r="U10" s="82"/>
    </row>
    <row r="11" spans="1:21" x14ac:dyDescent="0.25">
      <c r="A11" s="75" t="s">
        <v>62</v>
      </c>
      <c r="B11" s="80">
        <v>26</v>
      </c>
      <c r="C11" s="80">
        <v>230630520</v>
      </c>
      <c r="D11" s="82">
        <v>6</v>
      </c>
      <c r="E11" s="82">
        <v>85640272</v>
      </c>
      <c r="F11" s="82">
        <v>6</v>
      </c>
      <c r="G11" s="82">
        <v>17477861</v>
      </c>
      <c r="H11" s="82">
        <v>7</v>
      </c>
      <c r="I11" s="82">
        <v>28200000</v>
      </c>
      <c r="J11" s="82">
        <v>2</v>
      </c>
      <c r="K11" s="82">
        <v>80463409</v>
      </c>
      <c r="L11" s="82">
        <v>5</v>
      </c>
      <c r="M11" s="82">
        <v>18848978</v>
      </c>
      <c r="N11" s="111">
        <v>0</v>
      </c>
      <c r="O11" s="111">
        <v>0</v>
      </c>
      <c r="T11" s="82"/>
      <c r="U11" s="82"/>
    </row>
    <row r="12" spans="1:21" x14ac:dyDescent="0.25">
      <c r="A12" s="75" t="s">
        <v>63</v>
      </c>
      <c r="B12" s="80">
        <v>148</v>
      </c>
      <c r="C12" s="80">
        <v>969836039</v>
      </c>
      <c r="D12" s="82">
        <v>35</v>
      </c>
      <c r="E12" s="82">
        <v>368302673</v>
      </c>
      <c r="F12" s="82">
        <v>61</v>
      </c>
      <c r="G12" s="82">
        <v>331640926</v>
      </c>
      <c r="H12" s="82">
        <v>38</v>
      </c>
      <c r="I12" s="82">
        <v>153400000</v>
      </c>
      <c r="J12" s="82">
        <v>1</v>
      </c>
      <c r="K12" s="82">
        <v>17410588</v>
      </c>
      <c r="L12" s="82">
        <v>7</v>
      </c>
      <c r="M12" s="82">
        <v>21050720</v>
      </c>
      <c r="N12" s="111">
        <v>6</v>
      </c>
      <c r="O12" s="111">
        <v>78031132</v>
      </c>
      <c r="T12" s="82"/>
      <c r="U12" s="82"/>
    </row>
    <row r="13" spans="1:21" x14ac:dyDescent="0.25">
      <c r="A13" s="75" t="s">
        <v>60</v>
      </c>
      <c r="B13" s="80">
        <v>304</v>
      </c>
      <c r="C13" s="80">
        <v>1722656978.4099998</v>
      </c>
      <c r="D13" s="82">
        <v>52</v>
      </c>
      <c r="E13" s="82">
        <v>566114981.29999995</v>
      </c>
      <c r="F13" s="82">
        <v>69</v>
      </c>
      <c r="G13" s="82">
        <v>399298962</v>
      </c>
      <c r="H13" s="82">
        <v>104</v>
      </c>
      <c r="I13" s="82">
        <v>398600000</v>
      </c>
      <c r="J13" s="82">
        <v>7</v>
      </c>
      <c r="K13" s="82">
        <v>130938701.11</v>
      </c>
      <c r="L13" s="82">
        <v>29</v>
      </c>
      <c r="M13" s="82">
        <v>91811772</v>
      </c>
      <c r="N13" s="111">
        <v>43</v>
      </c>
      <c r="O13" s="111">
        <v>135892562</v>
      </c>
      <c r="T13" s="82"/>
      <c r="U13" s="82"/>
    </row>
    <row r="14" spans="1:21" x14ac:dyDescent="0.25">
      <c r="A14" s="75" t="s">
        <v>64</v>
      </c>
      <c r="B14" s="80">
        <v>19</v>
      </c>
      <c r="C14" s="80">
        <v>102192472</v>
      </c>
      <c r="D14" s="82">
        <v>4</v>
      </c>
      <c r="E14" s="82">
        <v>32729666</v>
      </c>
      <c r="F14" s="82">
        <v>4</v>
      </c>
      <c r="G14" s="82">
        <v>23262806</v>
      </c>
      <c r="H14" s="82">
        <v>11</v>
      </c>
      <c r="I14" s="82">
        <v>46200000</v>
      </c>
      <c r="J14" s="82">
        <v>0</v>
      </c>
      <c r="K14" s="82">
        <v>0</v>
      </c>
      <c r="L14" s="82">
        <v>0</v>
      </c>
      <c r="M14" s="82">
        <v>0</v>
      </c>
      <c r="N14" s="111">
        <v>0</v>
      </c>
      <c r="O14" s="111">
        <v>0</v>
      </c>
      <c r="T14" s="82"/>
      <c r="U14" s="82"/>
    </row>
    <row r="15" spans="1:21" x14ac:dyDescent="0.25">
      <c r="A15" s="75" t="s">
        <v>56</v>
      </c>
      <c r="B15" s="80">
        <v>21</v>
      </c>
      <c r="C15" s="80">
        <v>167918228</v>
      </c>
      <c r="D15" s="82">
        <v>9</v>
      </c>
      <c r="E15" s="82">
        <v>78538232</v>
      </c>
      <c r="F15" s="82">
        <v>0</v>
      </c>
      <c r="G15" s="82">
        <v>0</v>
      </c>
      <c r="H15" s="82">
        <v>11</v>
      </c>
      <c r="I15" s="82">
        <v>46200000</v>
      </c>
      <c r="J15" s="82">
        <v>1</v>
      </c>
      <c r="K15" s="82">
        <v>43179996</v>
      </c>
      <c r="L15" s="82">
        <v>0</v>
      </c>
      <c r="M15" s="82">
        <v>0</v>
      </c>
      <c r="N15" s="111">
        <v>0</v>
      </c>
      <c r="O15" s="111">
        <v>0</v>
      </c>
      <c r="T15" s="82"/>
      <c r="U15" s="82"/>
    </row>
    <row r="16" spans="1:21" x14ac:dyDescent="0.25">
      <c r="A16" s="75" t="s">
        <v>84</v>
      </c>
      <c r="B16" s="80">
        <v>8</v>
      </c>
      <c r="C16" s="80">
        <v>73690396</v>
      </c>
      <c r="D16" s="82">
        <v>4</v>
      </c>
      <c r="E16" s="82">
        <v>55690396</v>
      </c>
      <c r="F16" s="82">
        <v>0</v>
      </c>
      <c r="G16" s="82">
        <v>0</v>
      </c>
      <c r="H16" s="82">
        <v>4</v>
      </c>
      <c r="I16" s="82">
        <v>18000000</v>
      </c>
      <c r="J16" s="82">
        <v>0</v>
      </c>
      <c r="K16" s="82">
        <v>0</v>
      </c>
      <c r="L16" s="82">
        <v>0</v>
      </c>
      <c r="M16" s="82">
        <v>0</v>
      </c>
      <c r="N16" s="111">
        <v>0</v>
      </c>
      <c r="O16" s="111">
        <v>0</v>
      </c>
      <c r="T16" s="82"/>
      <c r="U16" s="82"/>
    </row>
    <row r="17" spans="1:21" x14ac:dyDescent="0.25">
      <c r="A17" s="75" t="s">
        <v>86</v>
      </c>
      <c r="B17" s="80">
        <v>30</v>
      </c>
      <c r="C17" s="80">
        <v>199983717</v>
      </c>
      <c r="D17" s="82">
        <v>6</v>
      </c>
      <c r="E17" s="82">
        <v>74950243</v>
      </c>
      <c r="F17" s="82">
        <v>8</v>
      </c>
      <c r="G17" s="82">
        <v>42973474</v>
      </c>
      <c r="H17" s="82">
        <v>15</v>
      </c>
      <c r="I17" s="82">
        <v>52000000</v>
      </c>
      <c r="J17" s="82">
        <v>1</v>
      </c>
      <c r="K17" s="82">
        <v>30060000</v>
      </c>
      <c r="L17" s="82">
        <v>0</v>
      </c>
      <c r="M17" s="82">
        <v>0</v>
      </c>
      <c r="N17" s="111">
        <v>0</v>
      </c>
      <c r="O17" s="111">
        <v>0</v>
      </c>
      <c r="T17" s="82"/>
      <c r="U17" s="82"/>
    </row>
    <row r="18" spans="1:21" x14ac:dyDescent="0.25">
      <c r="A18" s="75" t="s">
        <v>87</v>
      </c>
      <c r="B18" s="80">
        <v>21</v>
      </c>
      <c r="C18" s="80">
        <v>188081082</v>
      </c>
      <c r="D18" s="82">
        <v>6</v>
      </c>
      <c r="E18" s="82">
        <v>75569492</v>
      </c>
      <c r="F18" s="82">
        <v>4</v>
      </c>
      <c r="G18" s="82">
        <v>52307606</v>
      </c>
      <c r="H18" s="82">
        <v>7</v>
      </c>
      <c r="I18" s="82">
        <v>30400000</v>
      </c>
      <c r="J18" s="82">
        <v>0</v>
      </c>
      <c r="K18" s="82">
        <v>0</v>
      </c>
      <c r="L18" s="82">
        <v>1</v>
      </c>
      <c r="M18" s="82">
        <v>3180104</v>
      </c>
      <c r="N18" s="111">
        <v>3</v>
      </c>
      <c r="O18" s="111">
        <v>26623880</v>
      </c>
      <c r="T18" s="82"/>
      <c r="U18" s="82"/>
    </row>
    <row r="19" spans="1:21" x14ac:dyDescent="0.25">
      <c r="A19" s="75" t="s">
        <v>93</v>
      </c>
      <c r="B19" s="80">
        <v>36</v>
      </c>
      <c r="C19" s="80">
        <v>352005186</v>
      </c>
      <c r="D19" s="82">
        <v>10</v>
      </c>
      <c r="E19" s="82">
        <v>114156867</v>
      </c>
      <c r="F19" s="82">
        <v>14</v>
      </c>
      <c r="G19" s="82">
        <v>142466196</v>
      </c>
      <c r="H19" s="82">
        <v>8</v>
      </c>
      <c r="I19" s="82">
        <v>27200000</v>
      </c>
      <c r="J19" s="82">
        <v>1</v>
      </c>
      <c r="K19" s="82">
        <v>43958736</v>
      </c>
      <c r="L19" s="82">
        <v>1</v>
      </c>
      <c r="M19" s="82">
        <v>3739492</v>
      </c>
      <c r="N19" s="111">
        <v>2</v>
      </c>
      <c r="O19" s="111">
        <v>20483895</v>
      </c>
      <c r="T19" s="82"/>
      <c r="U19" s="82"/>
    </row>
    <row r="20" spans="1:21" x14ac:dyDescent="0.25">
      <c r="A20" s="75" t="s">
        <v>65</v>
      </c>
      <c r="B20" s="80">
        <v>36</v>
      </c>
      <c r="C20" s="80">
        <v>275537881</v>
      </c>
      <c r="D20" s="82">
        <v>13</v>
      </c>
      <c r="E20" s="82">
        <v>131541491</v>
      </c>
      <c r="F20" s="82">
        <v>9</v>
      </c>
      <c r="G20" s="82">
        <v>88104952</v>
      </c>
      <c r="H20" s="82">
        <v>11</v>
      </c>
      <c r="I20" s="82">
        <v>46200000</v>
      </c>
      <c r="J20" s="82">
        <v>0</v>
      </c>
      <c r="K20" s="82">
        <v>0</v>
      </c>
      <c r="L20" s="82">
        <v>3</v>
      </c>
      <c r="M20" s="82">
        <v>9691438</v>
      </c>
      <c r="N20" s="111">
        <v>0</v>
      </c>
      <c r="O20" s="111">
        <v>0</v>
      </c>
      <c r="T20" s="82"/>
      <c r="U20" s="82"/>
    </row>
    <row r="21" spans="1:21" x14ac:dyDescent="0.25">
      <c r="A21" s="75" t="s">
        <v>69</v>
      </c>
      <c r="B21" s="80">
        <v>7</v>
      </c>
      <c r="C21" s="80">
        <v>59671052</v>
      </c>
      <c r="D21" s="82">
        <v>3</v>
      </c>
      <c r="E21" s="82">
        <v>26624062</v>
      </c>
      <c r="F21" s="82">
        <v>1</v>
      </c>
      <c r="G21" s="82">
        <v>20646990</v>
      </c>
      <c r="H21" s="82">
        <v>3</v>
      </c>
      <c r="I21" s="82">
        <v>12400000</v>
      </c>
      <c r="J21" s="82">
        <v>0</v>
      </c>
      <c r="K21" s="82">
        <v>0</v>
      </c>
      <c r="L21" s="82">
        <v>0</v>
      </c>
      <c r="M21" s="82">
        <v>0</v>
      </c>
      <c r="N21" s="111">
        <v>0</v>
      </c>
      <c r="O21" s="111">
        <v>0</v>
      </c>
      <c r="T21" s="82"/>
      <c r="U21" s="82"/>
    </row>
    <row r="22" spans="1:21" x14ac:dyDescent="0.25">
      <c r="A22" s="75" t="s">
        <v>68</v>
      </c>
      <c r="B22" s="80">
        <v>10</v>
      </c>
      <c r="C22" s="80">
        <v>50737545</v>
      </c>
      <c r="D22" s="82">
        <v>2</v>
      </c>
      <c r="E22" s="82">
        <v>20881080</v>
      </c>
      <c r="F22" s="82">
        <v>2</v>
      </c>
      <c r="G22" s="82">
        <v>7256465</v>
      </c>
      <c r="H22" s="82">
        <v>6</v>
      </c>
      <c r="I22" s="82">
        <v>22600000</v>
      </c>
      <c r="J22" s="82">
        <v>0</v>
      </c>
      <c r="K22" s="82">
        <v>0</v>
      </c>
      <c r="L22" s="82">
        <v>0</v>
      </c>
      <c r="M22" s="82">
        <v>0</v>
      </c>
      <c r="N22" s="111">
        <v>0</v>
      </c>
      <c r="O22" s="111">
        <v>0</v>
      </c>
      <c r="T22" s="82"/>
      <c r="U22" s="82"/>
    </row>
    <row r="23" spans="1:21" x14ac:dyDescent="0.25">
      <c r="A23" s="75"/>
    </row>
    <row r="24" spans="1:21" x14ac:dyDescent="0.25">
      <c r="A24" s="40" t="s">
        <v>119</v>
      </c>
    </row>
    <row r="25" spans="1:21" x14ac:dyDescent="0.25">
      <c r="A25" s="103" t="s">
        <v>120</v>
      </c>
      <c r="B25" s="83"/>
      <c r="C25" s="83"/>
      <c r="D25" s="83"/>
      <c r="E25" s="83"/>
      <c r="F25" s="83"/>
      <c r="G25" s="83"/>
      <c r="H25" s="83"/>
      <c r="I25" s="83"/>
      <c r="J25" s="83"/>
      <c r="K25" s="83"/>
      <c r="L25" s="83"/>
      <c r="M25" s="83"/>
      <c r="N25" s="83"/>
      <c r="O25" s="83"/>
      <c r="P25" s="83"/>
      <c r="Q25" s="83"/>
      <c r="R25" s="83"/>
      <c r="S25" s="83"/>
      <c r="T25" s="83"/>
      <c r="U25" s="83"/>
    </row>
    <row r="26" spans="1:21" ht="15" customHeight="1" x14ac:dyDescent="0.25">
      <c r="A26" s="83" t="s">
        <v>101</v>
      </c>
      <c r="B26" s="84"/>
      <c r="C26" s="84"/>
      <c r="D26" s="84"/>
      <c r="E26" s="84"/>
      <c r="F26" s="84"/>
      <c r="G26" s="84"/>
      <c r="H26" s="84"/>
      <c r="I26" s="84"/>
      <c r="J26" s="84"/>
      <c r="K26" s="84"/>
      <c r="L26" s="84"/>
      <c r="M26" s="84"/>
      <c r="N26" s="84"/>
      <c r="O26" s="84"/>
      <c r="P26" s="84"/>
      <c r="Q26" s="84"/>
      <c r="R26" s="84"/>
      <c r="S26" s="84"/>
      <c r="T26" s="84"/>
      <c r="U26" s="84"/>
    </row>
    <row r="27" spans="1:21" ht="15" customHeight="1" x14ac:dyDescent="0.25">
      <c r="A27" s="83" t="s">
        <v>127</v>
      </c>
      <c r="B27" s="84"/>
      <c r="C27" s="84"/>
      <c r="D27" s="84"/>
      <c r="E27" s="84"/>
      <c r="F27" s="84"/>
      <c r="G27" s="84"/>
      <c r="H27" s="84"/>
      <c r="I27" s="84"/>
      <c r="J27" s="84"/>
      <c r="K27" s="84"/>
      <c r="L27" s="84"/>
      <c r="M27" s="84"/>
      <c r="N27" s="84"/>
      <c r="O27" s="84"/>
      <c r="P27" s="84"/>
      <c r="Q27" s="84"/>
      <c r="R27" s="84"/>
      <c r="S27" s="84"/>
      <c r="T27" s="84"/>
      <c r="U27" s="84"/>
    </row>
    <row r="28" spans="1:21" ht="15" customHeight="1" x14ac:dyDescent="0.25">
      <c r="A28" s="85" t="s">
        <v>102</v>
      </c>
      <c r="B28" s="46"/>
      <c r="C28" s="46"/>
      <c r="D28" s="46"/>
      <c r="E28" s="46"/>
      <c r="F28" s="46"/>
      <c r="G28" s="46"/>
      <c r="H28" s="46"/>
      <c r="I28" s="46"/>
      <c r="J28" s="46"/>
      <c r="K28" s="46"/>
      <c r="L28" s="46"/>
      <c r="M28" s="46"/>
      <c r="N28" s="46"/>
      <c r="O28" s="46"/>
      <c r="P28" s="46"/>
      <c r="Q28" s="46"/>
      <c r="R28" s="46"/>
      <c r="S28" s="46"/>
      <c r="T28" s="46"/>
      <c r="U28" s="46"/>
    </row>
    <row r="29" spans="1:21" x14ac:dyDescent="0.25">
      <c r="A29" s="62" t="s">
        <v>122</v>
      </c>
      <c r="B29" s="46"/>
      <c r="C29" s="46"/>
      <c r="D29" s="46"/>
      <c r="E29" s="46"/>
      <c r="F29" s="46"/>
      <c r="G29" s="46"/>
      <c r="H29" s="46"/>
      <c r="I29" s="46"/>
      <c r="J29" s="46"/>
      <c r="K29" s="46"/>
      <c r="L29" s="46"/>
      <c r="M29" s="46"/>
      <c r="N29" s="46"/>
      <c r="O29" s="46"/>
      <c r="P29" s="46"/>
      <c r="Q29" s="46"/>
      <c r="R29" s="46"/>
      <c r="S29" s="46"/>
      <c r="T29" s="46"/>
      <c r="U29" s="46"/>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566E4-60F0-4B5A-8F9B-E7DD429A9134}">
  <dimension ref="A2:O29"/>
  <sheetViews>
    <sheetView workbookViewId="0">
      <selection activeCell="A21" sqref="A21"/>
    </sheetView>
  </sheetViews>
  <sheetFormatPr baseColWidth="10" defaultColWidth="9.140625" defaultRowHeight="10.5" x14ac:dyDescent="0.15"/>
  <cols>
    <col min="1" max="1" width="23.7109375" style="87" customWidth="1"/>
    <col min="2" max="2" width="10.28515625" style="87" bestFit="1" customWidth="1"/>
    <col min="3" max="3" width="21" style="87" bestFit="1" customWidth="1"/>
    <col min="4" max="4" width="10.28515625" style="87" bestFit="1" customWidth="1"/>
    <col min="5" max="5" width="21" style="87" bestFit="1" customWidth="1"/>
    <col min="6" max="6" width="10.28515625" style="87" bestFit="1" customWidth="1"/>
    <col min="7" max="7" width="21" style="87" bestFit="1" customWidth="1"/>
    <col min="8" max="8" width="10.28515625" style="87" bestFit="1" customWidth="1"/>
    <col min="9" max="9" width="21" style="87" bestFit="1" customWidth="1"/>
    <col min="10" max="10" width="10.28515625" style="87" bestFit="1" customWidth="1"/>
    <col min="11" max="11" width="21" style="87" bestFit="1" customWidth="1"/>
    <col min="12" max="12" width="10.28515625" style="87" bestFit="1" customWidth="1"/>
    <col min="13" max="13" width="21" style="87" bestFit="1" customWidth="1"/>
    <col min="14" max="14" width="10.28515625" style="87" bestFit="1" customWidth="1"/>
    <col min="15" max="15" width="21" style="87" bestFit="1" customWidth="1"/>
    <col min="16" max="16" width="15.85546875" style="87" bestFit="1" customWidth="1"/>
    <col min="17" max="17" width="22.5703125" style="87" bestFit="1" customWidth="1"/>
    <col min="18" max="18" width="13.7109375" style="87" customWidth="1"/>
    <col min="19" max="16384" width="9.140625" style="87"/>
  </cols>
  <sheetData>
    <row r="2" spans="1:15" s="86" customFormat="1" ht="11.25" x14ac:dyDescent="0.15">
      <c r="A2" s="50" t="s">
        <v>128</v>
      </c>
      <c r="K2" s="87"/>
    </row>
    <row r="3" spans="1:15" x14ac:dyDescent="0.15">
      <c r="A3" s="51"/>
    </row>
    <row r="4" spans="1:15" ht="31.5" x14ac:dyDescent="0.15">
      <c r="A4" s="107" t="s">
        <v>115</v>
      </c>
      <c r="B4" s="88" t="s">
        <v>94</v>
      </c>
      <c r="C4" s="52"/>
      <c r="D4" s="41" t="s">
        <v>129</v>
      </c>
      <c r="E4" s="52"/>
      <c r="F4" s="53" t="s">
        <v>130</v>
      </c>
      <c r="G4" s="54"/>
      <c r="H4" s="41" t="s">
        <v>109</v>
      </c>
      <c r="I4" s="108"/>
      <c r="J4" s="53" t="s">
        <v>131</v>
      </c>
      <c r="K4" s="54"/>
      <c r="L4" s="53" t="s">
        <v>132</v>
      </c>
      <c r="M4" s="54"/>
      <c r="N4" s="49" t="s">
        <v>118</v>
      </c>
      <c r="O4" s="88"/>
    </row>
    <row r="5" spans="1:15" x14ac:dyDescent="0.15">
      <c r="A5" s="89"/>
      <c r="B5" s="90" t="s">
        <v>106</v>
      </c>
      <c r="C5" s="55" t="s">
        <v>107</v>
      </c>
      <c r="D5" s="90" t="s">
        <v>106</v>
      </c>
      <c r="E5" s="55" t="s">
        <v>107</v>
      </c>
      <c r="F5" s="90" t="s">
        <v>106</v>
      </c>
      <c r="G5" s="55" t="s">
        <v>107</v>
      </c>
      <c r="H5" s="90" t="s">
        <v>106</v>
      </c>
      <c r="I5" s="55" t="s">
        <v>107</v>
      </c>
      <c r="J5" s="90" t="s">
        <v>106</v>
      </c>
      <c r="K5" s="55" t="s">
        <v>107</v>
      </c>
      <c r="L5" s="90" t="s">
        <v>106</v>
      </c>
      <c r="M5" s="55" t="s">
        <v>107</v>
      </c>
      <c r="N5" s="90" t="s">
        <v>106</v>
      </c>
      <c r="O5" s="55" t="s">
        <v>107</v>
      </c>
    </row>
    <row r="6" spans="1:15" x14ac:dyDescent="0.15">
      <c r="A6" s="91" t="s">
        <v>88</v>
      </c>
      <c r="B6" s="56">
        <v>422</v>
      </c>
      <c r="C6" s="56">
        <v>9258039730</v>
      </c>
      <c r="D6" s="56">
        <v>26</v>
      </c>
      <c r="E6" s="56">
        <v>3187621308</v>
      </c>
      <c r="F6" s="56">
        <v>6</v>
      </c>
      <c r="G6" s="56">
        <v>799501802</v>
      </c>
      <c r="H6" s="56">
        <v>23</v>
      </c>
      <c r="I6" s="56">
        <v>756263348</v>
      </c>
      <c r="J6" s="56">
        <v>12</v>
      </c>
      <c r="K6" s="56">
        <v>656240801</v>
      </c>
      <c r="L6" s="56">
        <v>63</v>
      </c>
      <c r="M6" s="56">
        <v>601630096</v>
      </c>
      <c r="N6" s="56">
        <v>292</v>
      </c>
      <c r="O6" s="56">
        <v>3256782375</v>
      </c>
    </row>
    <row r="7" spans="1:15" x14ac:dyDescent="0.15">
      <c r="A7" s="59" t="s">
        <v>67</v>
      </c>
      <c r="B7" s="56">
        <v>5</v>
      </c>
      <c r="C7" s="56">
        <v>155193997</v>
      </c>
      <c r="D7" s="58">
        <v>0</v>
      </c>
      <c r="E7" s="58">
        <v>0</v>
      </c>
      <c r="F7" s="58">
        <v>0</v>
      </c>
      <c r="G7" s="58">
        <v>0</v>
      </c>
      <c r="H7" s="57">
        <v>0</v>
      </c>
      <c r="I7" s="58">
        <v>0</v>
      </c>
      <c r="J7" s="58">
        <v>1</v>
      </c>
      <c r="K7" s="58">
        <v>108900000</v>
      </c>
      <c r="L7" s="58">
        <v>1</v>
      </c>
      <c r="M7" s="58">
        <v>7702826</v>
      </c>
      <c r="N7" s="113">
        <v>3</v>
      </c>
      <c r="O7" s="113">
        <v>38591171</v>
      </c>
    </row>
    <row r="8" spans="1:15" x14ac:dyDescent="0.15">
      <c r="A8" s="59" t="s">
        <v>57</v>
      </c>
      <c r="B8" s="56">
        <v>1</v>
      </c>
      <c r="C8" s="56">
        <v>3250000</v>
      </c>
      <c r="D8" s="58">
        <v>0</v>
      </c>
      <c r="E8" s="58">
        <v>0</v>
      </c>
      <c r="F8" s="58">
        <v>0</v>
      </c>
      <c r="G8" s="58">
        <v>0</v>
      </c>
      <c r="H8" s="57">
        <v>0</v>
      </c>
      <c r="I8" s="58">
        <v>0</v>
      </c>
      <c r="J8" s="58">
        <v>0</v>
      </c>
      <c r="K8" s="58">
        <v>0</v>
      </c>
      <c r="L8" s="58">
        <v>0</v>
      </c>
      <c r="M8" s="58">
        <v>0</v>
      </c>
      <c r="N8" s="113">
        <v>1</v>
      </c>
      <c r="O8" s="113">
        <v>3250000</v>
      </c>
    </row>
    <row r="9" spans="1:15" x14ac:dyDescent="0.15">
      <c r="A9" s="59" t="s">
        <v>61</v>
      </c>
      <c r="B9" s="56">
        <v>3</v>
      </c>
      <c r="C9" s="56">
        <v>38750286</v>
      </c>
      <c r="D9" s="58">
        <v>0</v>
      </c>
      <c r="E9" s="58">
        <v>0</v>
      </c>
      <c r="F9" s="58">
        <v>0</v>
      </c>
      <c r="G9" s="58">
        <v>0</v>
      </c>
      <c r="H9" s="57">
        <v>0</v>
      </c>
      <c r="I9" s="58">
        <v>0</v>
      </c>
      <c r="J9" s="58">
        <v>0</v>
      </c>
      <c r="K9" s="58">
        <v>0</v>
      </c>
      <c r="L9" s="58">
        <v>1</v>
      </c>
      <c r="M9" s="58">
        <v>10000000</v>
      </c>
      <c r="N9" s="113">
        <v>2</v>
      </c>
      <c r="O9" s="113">
        <v>28750286</v>
      </c>
    </row>
    <row r="10" spans="1:15" x14ac:dyDescent="0.15">
      <c r="A10" s="59" t="s">
        <v>66</v>
      </c>
      <c r="B10" s="56">
        <v>2</v>
      </c>
      <c r="C10" s="56">
        <v>23609184</v>
      </c>
      <c r="D10" s="58">
        <v>0</v>
      </c>
      <c r="E10" s="58">
        <v>0</v>
      </c>
      <c r="F10" s="58">
        <v>1</v>
      </c>
      <c r="G10" s="58">
        <v>13680212</v>
      </c>
      <c r="H10" s="57">
        <v>1</v>
      </c>
      <c r="I10" s="58">
        <v>9928972</v>
      </c>
      <c r="J10" s="58">
        <v>0</v>
      </c>
      <c r="K10" s="58">
        <v>0</v>
      </c>
      <c r="L10" s="58">
        <v>0</v>
      </c>
      <c r="M10" s="58">
        <v>0</v>
      </c>
      <c r="N10" s="113">
        <v>0</v>
      </c>
      <c r="O10" s="113">
        <v>0</v>
      </c>
    </row>
    <row r="11" spans="1:15" x14ac:dyDescent="0.15">
      <c r="A11" s="59" t="s">
        <v>62</v>
      </c>
      <c r="B11" s="56">
        <v>8</v>
      </c>
      <c r="C11" s="56">
        <v>233095913</v>
      </c>
      <c r="D11" s="58">
        <v>0</v>
      </c>
      <c r="E11" s="58">
        <v>0</v>
      </c>
      <c r="F11" s="58">
        <v>0</v>
      </c>
      <c r="G11" s="58">
        <v>0</v>
      </c>
      <c r="H11" s="57">
        <v>1</v>
      </c>
      <c r="I11" s="58">
        <v>50000000</v>
      </c>
      <c r="J11" s="58">
        <v>2</v>
      </c>
      <c r="K11" s="58">
        <v>145117924</v>
      </c>
      <c r="L11" s="58">
        <v>3</v>
      </c>
      <c r="M11" s="58">
        <v>29977989</v>
      </c>
      <c r="N11" s="113">
        <v>2</v>
      </c>
      <c r="O11" s="113">
        <v>8000000</v>
      </c>
    </row>
    <row r="12" spans="1:15" x14ac:dyDescent="0.15">
      <c r="A12" s="59" t="s">
        <v>63</v>
      </c>
      <c r="B12" s="56">
        <v>53</v>
      </c>
      <c r="C12" s="56">
        <v>973459242</v>
      </c>
      <c r="D12" s="58">
        <v>1</v>
      </c>
      <c r="E12" s="58">
        <v>77000000</v>
      </c>
      <c r="F12" s="58">
        <v>0</v>
      </c>
      <c r="G12" s="58">
        <v>0</v>
      </c>
      <c r="H12" s="57">
        <v>5</v>
      </c>
      <c r="I12" s="58">
        <v>163276833</v>
      </c>
      <c r="J12" s="58">
        <v>4</v>
      </c>
      <c r="K12" s="58">
        <v>179162748</v>
      </c>
      <c r="L12" s="58">
        <v>15</v>
      </c>
      <c r="M12" s="58">
        <v>142089034</v>
      </c>
      <c r="N12" s="113">
        <v>28</v>
      </c>
      <c r="O12" s="113">
        <v>411930627</v>
      </c>
    </row>
    <row r="13" spans="1:15" x14ac:dyDescent="0.15">
      <c r="A13" s="59" t="s">
        <v>60</v>
      </c>
      <c r="B13" s="56">
        <v>276</v>
      </c>
      <c r="C13" s="56">
        <v>6564636418</v>
      </c>
      <c r="D13" s="58">
        <v>24</v>
      </c>
      <c r="E13" s="58">
        <v>3073273511</v>
      </c>
      <c r="F13" s="58">
        <v>5</v>
      </c>
      <c r="G13" s="58">
        <v>785821590</v>
      </c>
      <c r="H13" s="57">
        <v>6</v>
      </c>
      <c r="I13" s="58">
        <v>203556989</v>
      </c>
      <c r="J13" s="58">
        <v>0</v>
      </c>
      <c r="K13" s="58">
        <v>0</v>
      </c>
      <c r="L13" s="58">
        <v>32</v>
      </c>
      <c r="M13" s="58">
        <v>309243766</v>
      </c>
      <c r="N13" s="113">
        <v>209</v>
      </c>
      <c r="O13" s="113">
        <v>2192740562</v>
      </c>
    </row>
    <row r="14" spans="1:15" x14ac:dyDescent="0.15">
      <c r="A14" s="59" t="s">
        <v>64</v>
      </c>
      <c r="B14" s="56">
        <v>9</v>
      </c>
      <c r="C14" s="56">
        <v>101620231</v>
      </c>
      <c r="D14" s="58">
        <v>0</v>
      </c>
      <c r="E14" s="58">
        <v>0</v>
      </c>
      <c r="F14" s="58">
        <v>0</v>
      </c>
      <c r="G14" s="58">
        <v>0</v>
      </c>
      <c r="H14" s="57">
        <v>2</v>
      </c>
      <c r="I14" s="58">
        <v>59993260</v>
      </c>
      <c r="J14" s="58">
        <v>0</v>
      </c>
      <c r="K14" s="58">
        <v>0</v>
      </c>
      <c r="L14" s="58">
        <v>3</v>
      </c>
      <c r="M14" s="58">
        <v>29626971</v>
      </c>
      <c r="N14" s="113">
        <v>4</v>
      </c>
      <c r="O14" s="113">
        <v>12000000</v>
      </c>
    </row>
    <row r="15" spans="1:15" x14ac:dyDescent="0.15">
      <c r="A15" s="59" t="s">
        <v>56</v>
      </c>
      <c r="B15" s="56">
        <v>9</v>
      </c>
      <c r="C15" s="56">
        <v>99738365</v>
      </c>
      <c r="D15" s="58">
        <v>0</v>
      </c>
      <c r="E15" s="58">
        <v>0</v>
      </c>
      <c r="F15" s="58">
        <v>0</v>
      </c>
      <c r="G15" s="58">
        <v>0</v>
      </c>
      <c r="H15" s="57">
        <v>1</v>
      </c>
      <c r="I15" s="58">
        <v>30000000</v>
      </c>
      <c r="J15" s="58">
        <v>1</v>
      </c>
      <c r="K15" s="58">
        <v>31288351</v>
      </c>
      <c r="L15" s="58">
        <v>2</v>
      </c>
      <c r="M15" s="58">
        <v>19950014</v>
      </c>
      <c r="N15" s="113">
        <v>5</v>
      </c>
      <c r="O15" s="113">
        <v>18500000</v>
      </c>
    </row>
    <row r="16" spans="1:15" x14ac:dyDescent="0.15">
      <c r="A16" s="59" t="s">
        <v>84</v>
      </c>
      <c r="B16" s="56">
        <v>8</v>
      </c>
      <c r="C16" s="56">
        <v>82654855</v>
      </c>
      <c r="D16" s="58">
        <v>0</v>
      </c>
      <c r="E16" s="58">
        <v>0</v>
      </c>
      <c r="F16" s="58">
        <v>0</v>
      </c>
      <c r="G16" s="58">
        <v>0</v>
      </c>
      <c r="H16" s="57">
        <v>2</v>
      </c>
      <c r="I16" s="58">
        <v>56999660</v>
      </c>
      <c r="J16" s="58">
        <v>1</v>
      </c>
      <c r="K16" s="58">
        <v>11361768</v>
      </c>
      <c r="L16" s="58">
        <v>1</v>
      </c>
      <c r="M16" s="58">
        <v>5454439</v>
      </c>
      <c r="N16" s="113">
        <v>4</v>
      </c>
      <c r="O16" s="113">
        <v>8838988</v>
      </c>
    </row>
    <row r="17" spans="1:15" x14ac:dyDescent="0.15">
      <c r="A17" s="59" t="s">
        <v>86</v>
      </c>
      <c r="B17" s="56">
        <v>14</v>
      </c>
      <c r="C17" s="56">
        <v>336151968</v>
      </c>
      <c r="D17" s="58">
        <v>0</v>
      </c>
      <c r="E17" s="58">
        <v>0</v>
      </c>
      <c r="F17" s="58">
        <v>0</v>
      </c>
      <c r="G17" s="58">
        <v>0</v>
      </c>
      <c r="H17" s="57">
        <v>3</v>
      </c>
      <c r="I17" s="58">
        <v>109463440</v>
      </c>
      <c r="J17" s="58">
        <v>1</v>
      </c>
      <c r="K17" s="58">
        <v>28222425</v>
      </c>
      <c r="L17" s="58">
        <v>2</v>
      </c>
      <c r="M17" s="58">
        <v>19549865</v>
      </c>
      <c r="N17" s="113">
        <v>8</v>
      </c>
      <c r="O17" s="113">
        <v>178916238</v>
      </c>
    </row>
    <row r="18" spans="1:15" x14ac:dyDescent="0.15">
      <c r="A18" s="59" t="s">
        <v>87</v>
      </c>
      <c r="B18" s="56">
        <v>14</v>
      </c>
      <c r="C18" s="56">
        <v>162967210</v>
      </c>
      <c r="D18" s="58">
        <v>1</v>
      </c>
      <c r="E18" s="58">
        <v>37347797</v>
      </c>
      <c r="F18" s="58">
        <v>0</v>
      </c>
      <c r="G18" s="58">
        <v>0</v>
      </c>
      <c r="H18" s="57">
        <v>1</v>
      </c>
      <c r="I18" s="58">
        <v>43044200</v>
      </c>
      <c r="J18" s="58">
        <v>0</v>
      </c>
      <c r="K18" s="58">
        <v>0</v>
      </c>
      <c r="L18" s="58">
        <v>1</v>
      </c>
      <c r="M18" s="58">
        <v>9665112</v>
      </c>
      <c r="N18" s="113">
        <v>11</v>
      </c>
      <c r="O18" s="113">
        <v>72910101</v>
      </c>
    </row>
    <row r="19" spans="1:15" x14ac:dyDescent="0.15">
      <c r="A19" s="59" t="s">
        <v>93</v>
      </c>
      <c r="B19" s="56">
        <v>11</v>
      </c>
      <c r="C19" s="56">
        <v>248246139</v>
      </c>
      <c r="D19" s="58">
        <v>0</v>
      </c>
      <c r="E19" s="58">
        <v>0</v>
      </c>
      <c r="F19" s="58">
        <v>0</v>
      </c>
      <c r="G19" s="58">
        <v>0</v>
      </c>
      <c r="H19" s="57">
        <v>0</v>
      </c>
      <c r="I19" s="58">
        <v>0</v>
      </c>
      <c r="J19" s="58">
        <v>1</v>
      </c>
      <c r="K19" s="58">
        <v>20958199</v>
      </c>
      <c r="L19" s="58">
        <v>1</v>
      </c>
      <c r="M19" s="58">
        <v>9470080</v>
      </c>
      <c r="N19" s="113">
        <v>9</v>
      </c>
      <c r="O19" s="113">
        <v>217817860</v>
      </c>
    </row>
    <row r="20" spans="1:15" x14ac:dyDescent="0.15">
      <c r="A20" s="59" t="s">
        <v>65</v>
      </c>
      <c r="B20" s="56">
        <v>7</v>
      </c>
      <c r="C20" s="56">
        <v>182153020</v>
      </c>
      <c r="D20" s="58">
        <v>0</v>
      </c>
      <c r="E20" s="58">
        <v>0</v>
      </c>
      <c r="F20" s="58">
        <v>0</v>
      </c>
      <c r="G20" s="58">
        <v>0</v>
      </c>
      <c r="H20" s="57">
        <v>0</v>
      </c>
      <c r="I20" s="58">
        <v>0</v>
      </c>
      <c r="J20" s="58">
        <v>1</v>
      </c>
      <c r="K20" s="58">
        <v>131229386</v>
      </c>
      <c r="L20" s="58">
        <v>1</v>
      </c>
      <c r="M20" s="58">
        <v>8900000</v>
      </c>
      <c r="N20" s="113">
        <v>5</v>
      </c>
      <c r="O20" s="113">
        <v>42023634</v>
      </c>
    </row>
    <row r="21" spans="1:15" x14ac:dyDescent="0.15">
      <c r="A21" s="59" t="s">
        <v>69</v>
      </c>
      <c r="B21" s="56">
        <v>2</v>
      </c>
      <c r="C21" s="56">
        <v>52512902</v>
      </c>
      <c r="D21" s="58">
        <v>0</v>
      </c>
      <c r="E21" s="58">
        <v>0</v>
      </c>
      <c r="F21" s="58">
        <v>0</v>
      </c>
      <c r="G21" s="58">
        <v>0</v>
      </c>
      <c r="H21" s="57">
        <v>1</v>
      </c>
      <c r="I21" s="58">
        <v>29999994</v>
      </c>
      <c r="J21" s="58">
        <v>0</v>
      </c>
      <c r="K21" s="58">
        <v>0</v>
      </c>
      <c r="L21" s="58">
        <v>0</v>
      </c>
      <c r="M21" s="58">
        <v>0</v>
      </c>
      <c r="N21" s="113">
        <v>1</v>
      </c>
      <c r="O21" s="113">
        <v>22512908</v>
      </c>
    </row>
    <row r="22" spans="1:15" x14ac:dyDescent="0.15">
      <c r="A22" s="59" t="s">
        <v>68</v>
      </c>
      <c r="B22" s="56">
        <v>0</v>
      </c>
      <c r="C22" s="56">
        <v>0</v>
      </c>
      <c r="D22" s="58">
        <v>0</v>
      </c>
      <c r="E22" s="58">
        <v>0</v>
      </c>
      <c r="F22" s="58">
        <v>0</v>
      </c>
      <c r="G22" s="58">
        <v>0</v>
      </c>
      <c r="H22" s="57">
        <v>0</v>
      </c>
      <c r="I22" s="58">
        <v>0</v>
      </c>
      <c r="J22" s="58">
        <v>0</v>
      </c>
      <c r="K22" s="58">
        <v>0</v>
      </c>
      <c r="L22" s="58">
        <v>0</v>
      </c>
      <c r="M22" s="58">
        <v>0</v>
      </c>
      <c r="N22" s="113">
        <v>0</v>
      </c>
      <c r="O22" s="113">
        <v>0</v>
      </c>
    </row>
    <row r="23" spans="1:15" ht="11.25" customHeight="1" x14ac:dyDescent="0.15">
      <c r="A23" s="51"/>
    </row>
    <row r="24" spans="1:15" x14ac:dyDescent="0.15">
      <c r="A24" s="40" t="s">
        <v>119</v>
      </c>
    </row>
    <row r="25" spans="1:15" x14ac:dyDescent="0.15">
      <c r="A25" s="103" t="s">
        <v>120</v>
      </c>
    </row>
    <row r="26" spans="1:15" s="29" customFormat="1" x14ac:dyDescent="0.25">
      <c r="A26" s="83" t="s">
        <v>101</v>
      </c>
      <c r="B26" s="92"/>
      <c r="C26" s="92"/>
      <c r="D26" s="92"/>
      <c r="E26" s="92"/>
      <c r="F26" s="92"/>
      <c r="G26" s="92"/>
      <c r="H26" s="92"/>
      <c r="I26" s="92"/>
      <c r="J26" s="92"/>
      <c r="K26" s="92"/>
      <c r="L26" s="92"/>
      <c r="M26" s="92"/>
      <c r="N26" s="92"/>
      <c r="O26" s="92"/>
    </row>
    <row r="27" spans="1:15" s="60" customFormat="1" x14ac:dyDescent="0.25">
      <c r="A27" s="114" t="s">
        <v>133</v>
      </c>
    </row>
    <row r="28" spans="1:15" s="60" customFormat="1" x14ac:dyDescent="0.25">
      <c r="A28" s="93" t="s">
        <v>95</v>
      </c>
      <c r="B28" s="93"/>
      <c r="C28" s="93"/>
      <c r="D28" s="93"/>
      <c r="E28" s="93"/>
      <c r="F28" s="93"/>
      <c r="G28" s="93"/>
      <c r="H28" s="93"/>
      <c r="I28" s="93"/>
      <c r="J28" s="93"/>
      <c r="K28" s="93"/>
      <c r="L28" s="93"/>
    </row>
    <row r="29" spans="1:15" x14ac:dyDescent="0.15">
      <c r="A29" s="62" t="s">
        <v>122</v>
      </c>
      <c r="B29" s="94"/>
      <c r="C29" s="94"/>
      <c r="D29" s="94"/>
      <c r="E29" s="94"/>
      <c r="F29" s="94"/>
      <c r="G29" s="94"/>
      <c r="H29" s="94"/>
      <c r="I29" s="9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61A6F-3B98-4E54-952B-237618DCF876}">
  <dimension ref="A2:Q29"/>
  <sheetViews>
    <sheetView workbookViewId="0">
      <selection activeCell="A21" sqref="A21"/>
    </sheetView>
  </sheetViews>
  <sheetFormatPr baseColWidth="10" defaultColWidth="9.140625" defaultRowHeight="10.5" x14ac:dyDescent="0.25"/>
  <cols>
    <col min="1" max="1" width="25.28515625" style="61" customWidth="1"/>
    <col min="2" max="2" width="10.28515625" style="61" bestFit="1" customWidth="1"/>
    <col min="3" max="3" width="21" style="61" bestFit="1" customWidth="1"/>
    <col min="4" max="4" width="10.28515625" style="61" bestFit="1" customWidth="1"/>
    <col min="5" max="5" width="21" style="61" bestFit="1" customWidth="1"/>
    <col min="6" max="6" width="10.28515625" style="61" bestFit="1" customWidth="1"/>
    <col min="7" max="7" width="21" style="61" bestFit="1" customWidth="1"/>
    <col min="8" max="8" width="10.28515625" style="61" bestFit="1" customWidth="1"/>
    <col min="9" max="9" width="21" style="61" bestFit="1" customWidth="1"/>
    <col min="10" max="10" width="10.28515625" style="61" bestFit="1" customWidth="1"/>
    <col min="11" max="11" width="21" style="61" bestFit="1" customWidth="1"/>
    <col min="12" max="12" width="10.28515625" style="61" bestFit="1" customWidth="1"/>
    <col min="13" max="13" width="21" style="61" bestFit="1" customWidth="1"/>
    <col min="14" max="14" width="10.28515625" style="61" bestFit="1" customWidth="1"/>
    <col min="15" max="15" width="21" style="61" bestFit="1" customWidth="1"/>
    <col min="16" max="16" width="15.85546875" style="61" bestFit="1" customWidth="1"/>
    <col min="17" max="17" width="22.5703125" style="61" bestFit="1" customWidth="1"/>
    <col min="18" max="16384" width="9.140625" style="61"/>
  </cols>
  <sheetData>
    <row r="2" spans="1:17" ht="11.25" x14ac:dyDescent="0.25">
      <c r="A2" s="96" t="s">
        <v>136</v>
      </c>
      <c r="B2" s="96"/>
      <c r="C2" s="96"/>
      <c r="D2" s="96"/>
      <c r="E2" s="96"/>
      <c r="F2" s="96"/>
      <c r="G2" s="96"/>
      <c r="H2" s="96"/>
      <c r="I2" s="96"/>
      <c r="J2" s="96"/>
      <c r="K2" s="96"/>
      <c r="L2" s="96"/>
      <c r="M2" s="96"/>
      <c r="N2" s="96"/>
      <c r="O2" s="96"/>
      <c r="P2" s="96"/>
      <c r="Q2" s="96"/>
    </row>
    <row r="3" spans="1:17" x14ac:dyDescent="0.25">
      <c r="A3" s="97"/>
    </row>
    <row r="4" spans="1:17" ht="31.5" customHeight="1" x14ac:dyDescent="0.25">
      <c r="A4" s="106" t="s">
        <v>115</v>
      </c>
      <c r="B4" s="115" t="s">
        <v>9</v>
      </c>
      <c r="C4" s="116"/>
      <c r="D4" s="117" t="s">
        <v>137</v>
      </c>
      <c r="E4" s="118"/>
      <c r="F4" s="119" t="s">
        <v>138</v>
      </c>
      <c r="G4" s="120"/>
      <c r="H4" s="121" t="s">
        <v>139</v>
      </c>
      <c r="I4" s="122"/>
      <c r="J4" s="123" t="s">
        <v>140</v>
      </c>
      <c r="K4" s="124"/>
      <c r="L4" s="121" t="s">
        <v>141</v>
      </c>
      <c r="M4" s="124"/>
      <c r="N4" s="125" t="s">
        <v>142</v>
      </c>
      <c r="O4" s="88"/>
    </row>
    <row r="5" spans="1:17" x14ac:dyDescent="0.25">
      <c r="A5" s="98"/>
      <c r="B5" s="126" t="s">
        <v>106</v>
      </c>
      <c r="C5" s="126" t="s">
        <v>107</v>
      </c>
      <c r="D5" s="126" t="s">
        <v>106</v>
      </c>
      <c r="E5" s="126" t="s">
        <v>107</v>
      </c>
      <c r="F5" s="126" t="s">
        <v>106</v>
      </c>
      <c r="G5" s="126" t="s">
        <v>107</v>
      </c>
      <c r="H5" s="126" t="s">
        <v>106</v>
      </c>
      <c r="I5" s="126" t="s">
        <v>107</v>
      </c>
      <c r="J5" s="126" t="s">
        <v>106</v>
      </c>
      <c r="K5" s="126" t="s">
        <v>107</v>
      </c>
      <c r="L5" s="126" t="s">
        <v>106</v>
      </c>
      <c r="M5" s="126" t="s">
        <v>107</v>
      </c>
      <c r="N5" s="90" t="s">
        <v>106</v>
      </c>
      <c r="O5" s="55" t="s">
        <v>107</v>
      </c>
    </row>
    <row r="6" spans="1:17" x14ac:dyDescent="0.25">
      <c r="A6" s="127" t="s">
        <v>88</v>
      </c>
      <c r="B6" s="80">
        <v>395</v>
      </c>
      <c r="C6" s="80">
        <v>5395671452.3500004</v>
      </c>
      <c r="D6" s="99">
        <v>106</v>
      </c>
      <c r="E6" s="99">
        <v>1865226751</v>
      </c>
      <c r="F6" s="99">
        <v>23</v>
      </c>
      <c r="G6" s="99">
        <v>860767667</v>
      </c>
      <c r="H6" s="99">
        <v>57</v>
      </c>
      <c r="I6" s="99">
        <v>630235810</v>
      </c>
      <c r="J6" s="99">
        <v>35</v>
      </c>
      <c r="K6" s="99">
        <v>540573507</v>
      </c>
      <c r="L6" s="99">
        <v>33</v>
      </c>
      <c r="M6" s="99">
        <v>473175574</v>
      </c>
      <c r="N6" s="56">
        <v>141</v>
      </c>
      <c r="O6" s="56">
        <v>1025692143.3500004</v>
      </c>
    </row>
    <row r="7" spans="1:17" x14ac:dyDescent="0.25">
      <c r="A7" s="128" t="s">
        <v>67</v>
      </c>
      <c r="B7" s="80">
        <v>1</v>
      </c>
      <c r="C7" s="80">
        <v>19990012</v>
      </c>
      <c r="D7" s="100">
        <v>1</v>
      </c>
      <c r="E7" s="100">
        <v>19990012</v>
      </c>
      <c r="F7" s="100">
        <v>0</v>
      </c>
      <c r="G7" s="100">
        <v>0</v>
      </c>
      <c r="H7" s="100">
        <v>0</v>
      </c>
      <c r="I7" s="100">
        <v>0</v>
      </c>
      <c r="J7" s="100">
        <v>0</v>
      </c>
      <c r="K7" s="100">
        <v>0</v>
      </c>
      <c r="L7" s="129">
        <v>0</v>
      </c>
      <c r="M7" s="129">
        <v>0</v>
      </c>
      <c r="N7" s="113">
        <v>0</v>
      </c>
      <c r="O7" s="113">
        <v>0</v>
      </c>
    </row>
    <row r="8" spans="1:17" x14ac:dyDescent="0.25">
      <c r="A8" s="128" t="s">
        <v>57</v>
      </c>
      <c r="B8" s="80">
        <v>3</v>
      </c>
      <c r="C8" s="80">
        <v>25627967</v>
      </c>
      <c r="D8" s="100">
        <v>0</v>
      </c>
      <c r="E8" s="100">
        <v>0</v>
      </c>
      <c r="F8" s="100">
        <v>0</v>
      </c>
      <c r="G8" s="100">
        <v>0</v>
      </c>
      <c r="H8" s="100">
        <v>2</v>
      </c>
      <c r="I8" s="100">
        <v>22848480</v>
      </c>
      <c r="J8" s="100">
        <v>0</v>
      </c>
      <c r="K8" s="100">
        <v>0</v>
      </c>
      <c r="L8" s="129">
        <v>0</v>
      </c>
      <c r="M8" s="129">
        <v>0</v>
      </c>
      <c r="N8" s="113">
        <v>1</v>
      </c>
      <c r="O8" s="113">
        <v>2779487</v>
      </c>
    </row>
    <row r="9" spans="1:17" x14ac:dyDescent="0.25">
      <c r="A9" s="128" t="s">
        <v>61</v>
      </c>
      <c r="B9" s="80">
        <v>3</v>
      </c>
      <c r="C9" s="80">
        <v>56037939</v>
      </c>
      <c r="D9" s="100">
        <v>1</v>
      </c>
      <c r="E9" s="100">
        <v>42820520</v>
      </c>
      <c r="F9" s="100">
        <v>0</v>
      </c>
      <c r="G9" s="100">
        <v>0</v>
      </c>
      <c r="H9" s="100">
        <v>1</v>
      </c>
      <c r="I9" s="100">
        <v>7997419</v>
      </c>
      <c r="J9" s="100">
        <v>0</v>
      </c>
      <c r="K9" s="100">
        <v>0</v>
      </c>
      <c r="L9" s="129">
        <v>0</v>
      </c>
      <c r="M9" s="129">
        <v>0</v>
      </c>
      <c r="N9" s="113">
        <v>1</v>
      </c>
      <c r="O9" s="113">
        <v>5220000</v>
      </c>
    </row>
    <row r="10" spans="1:17" x14ac:dyDescent="0.25">
      <c r="A10" s="128" t="s">
        <v>66</v>
      </c>
      <c r="B10" s="80">
        <v>3</v>
      </c>
      <c r="C10" s="80">
        <v>50005595</v>
      </c>
      <c r="D10" s="100">
        <v>0</v>
      </c>
      <c r="E10" s="100">
        <v>0</v>
      </c>
      <c r="F10" s="100">
        <v>1</v>
      </c>
      <c r="G10" s="100">
        <v>15628384</v>
      </c>
      <c r="H10" s="100">
        <v>1</v>
      </c>
      <c r="I10" s="100">
        <v>14630000</v>
      </c>
      <c r="J10" s="100">
        <v>0</v>
      </c>
      <c r="K10" s="100">
        <v>0</v>
      </c>
      <c r="L10" s="129">
        <v>0</v>
      </c>
      <c r="M10" s="129">
        <v>0</v>
      </c>
      <c r="N10" s="113">
        <v>1</v>
      </c>
      <c r="O10" s="113">
        <v>19747211</v>
      </c>
    </row>
    <row r="11" spans="1:17" x14ac:dyDescent="0.25">
      <c r="A11" s="128" t="s">
        <v>62</v>
      </c>
      <c r="B11" s="80">
        <v>9</v>
      </c>
      <c r="C11" s="80">
        <v>110304711</v>
      </c>
      <c r="D11" s="100">
        <v>1</v>
      </c>
      <c r="E11" s="100">
        <v>20876190</v>
      </c>
      <c r="F11" s="100">
        <v>0</v>
      </c>
      <c r="G11" s="100">
        <v>0</v>
      </c>
      <c r="H11" s="100">
        <v>5</v>
      </c>
      <c r="I11" s="100">
        <v>58408711</v>
      </c>
      <c r="J11" s="100">
        <v>1</v>
      </c>
      <c r="K11" s="100">
        <v>19959166</v>
      </c>
      <c r="L11" s="129">
        <v>0</v>
      </c>
      <c r="M11" s="129">
        <v>0</v>
      </c>
      <c r="N11" s="113">
        <v>2</v>
      </c>
      <c r="O11" s="113">
        <v>11060644</v>
      </c>
    </row>
    <row r="12" spans="1:17" x14ac:dyDescent="0.25">
      <c r="A12" s="128" t="s">
        <v>63</v>
      </c>
      <c r="B12" s="80">
        <v>56</v>
      </c>
      <c r="C12" s="80">
        <v>850889082</v>
      </c>
      <c r="D12" s="100">
        <v>10</v>
      </c>
      <c r="E12" s="100">
        <v>163355523</v>
      </c>
      <c r="F12" s="100">
        <v>4</v>
      </c>
      <c r="G12" s="100">
        <v>177849698</v>
      </c>
      <c r="H12" s="100">
        <v>12</v>
      </c>
      <c r="I12" s="100">
        <v>130615403</v>
      </c>
      <c r="J12" s="100">
        <v>6</v>
      </c>
      <c r="K12" s="100">
        <v>102041422</v>
      </c>
      <c r="L12" s="129">
        <v>6</v>
      </c>
      <c r="M12" s="129">
        <v>95914469</v>
      </c>
      <c r="N12" s="113">
        <v>18</v>
      </c>
      <c r="O12" s="113">
        <v>181112567</v>
      </c>
    </row>
    <row r="13" spans="1:17" x14ac:dyDescent="0.25">
      <c r="A13" s="128" t="s">
        <v>60</v>
      </c>
      <c r="B13" s="80">
        <v>239</v>
      </c>
      <c r="C13" s="80">
        <v>3301751850.3499999</v>
      </c>
      <c r="D13" s="100">
        <v>81</v>
      </c>
      <c r="E13" s="100">
        <v>1437178624</v>
      </c>
      <c r="F13" s="100">
        <v>11</v>
      </c>
      <c r="G13" s="100">
        <v>428100324</v>
      </c>
      <c r="H13" s="100">
        <v>23</v>
      </c>
      <c r="I13" s="100">
        <v>274758216</v>
      </c>
      <c r="J13" s="100">
        <v>24</v>
      </c>
      <c r="K13" s="100">
        <v>349874530</v>
      </c>
      <c r="L13" s="129">
        <v>20</v>
      </c>
      <c r="M13" s="129">
        <v>277473181</v>
      </c>
      <c r="N13" s="113">
        <v>80</v>
      </c>
      <c r="O13" s="113">
        <v>534366975.3499999</v>
      </c>
    </row>
    <row r="14" spans="1:17" x14ac:dyDescent="0.25">
      <c r="A14" s="128" t="s">
        <v>64</v>
      </c>
      <c r="B14" s="80">
        <v>6</v>
      </c>
      <c r="C14" s="80">
        <v>79746128</v>
      </c>
      <c r="D14" s="100">
        <v>0</v>
      </c>
      <c r="E14" s="100">
        <v>0</v>
      </c>
      <c r="F14" s="100">
        <v>0</v>
      </c>
      <c r="G14" s="100">
        <v>0</v>
      </c>
      <c r="H14" s="100">
        <v>1</v>
      </c>
      <c r="I14" s="100">
        <v>3848788</v>
      </c>
      <c r="J14" s="100">
        <v>0</v>
      </c>
      <c r="K14" s="100">
        <v>0</v>
      </c>
      <c r="L14" s="129">
        <v>0</v>
      </c>
      <c r="M14" s="129">
        <v>0</v>
      </c>
      <c r="N14" s="113">
        <v>5</v>
      </c>
      <c r="O14" s="113">
        <v>75897340</v>
      </c>
    </row>
    <row r="15" spans="1:17" x14ac:dyDescent="0.25">
      <c r="A15" s="128" t="s">
        <v>56</v>
      </c>
      <c r="B15" s="80">
        <v>12</v>
      </c>
      <c r="C15" s="80">
        <v>133018871</v>
      </c>
      <c r="D15" s="100">
        <v>1</v>
      </c>
      <c r="E15" s="100">
        <v>40174280</v>
      </c>
      <c r="F15" s="100">
        <v>0</v>
      </c>
      <c r="G15" s="100">
        <v>0</v>
      </c>
      <c r="H15" s="100">
        <v>0</v>
      </c>
      <c r="I15" s="100">
        <v>0</v>
      </c>
      <c r="J15" s="100">
        <v>1</v>
      </c>
      <c r="K15" s="100">
        <v>19531864</v>
      </c>
      <c r="L15" s="129">
        <v>2</v>
      </c>
      <c r="M15" s="129">
        <v>23774572</v>
      </c>
      <c r="N15" s="113">
        <v>8</v>
      </c>
      <c r="O15" s="113">
        <v>49538155</v>
      </c>
    </row>
    <row r="16" spans="1:17" x14ac:dyDescent="0.25">
      <c r="A16" s="128" t="s">
        <v>84</v>
      </c>
      <c r="B16" s="80">
        <v>3</v>
      </c>
      <c r="C16" s="80">
        <v>36021541</v>
      </c>
      <c r="D16" s="100">
        <v>1</v>
      </c>
      <c r="E16" s="100">
        <v>21137716</v>
      </c>
      <c r="F16" s="100">
        <v>0</v>
      </c>
      <c r="G16" s="100">
        <v>0</v>
      </c>
      <c r="H16" s="100">
        <v>2</v>
      </c>
      <c r="I16" s="100">
        <v>14883825</v>
      </c>
      <c r="J16" s="100">
        <v>0</v>
      </c>
      <c r="K16" s="100">
        <v>0</v>
      </c>
      <c r="L16" s="129">
        <v>0</v>
      </c>
      <c r="M16" s="129">
        <v>0</v>
      </c>
      <c r="N16" s="113">
        <v>0</v>
      </c>
      <c r="O16" s="113">
        <v>0</v>
      </c>
    </row>
    <row r="17" spans="1:17" x14ac:dyDescent="0.25">
      <c r="A17" s="128" t="s">
        <v>86</v>
      </c>
      <c r="B17" s="80">
        <v>21</v>
      </c>
      <c r="C17" s="80">
        <v>274570054</v>
      </c>
      <c r="D17" s="100">
        <v>3</v>
      </c>
      <c r="E17" s="100">
        <v>29753626</v>
      </c>
      <c r="F17" s="100">
        <v>3</v>
      </c>
      <c r="G17" s="100">
        <v>129650669</v>
      </c>
      <c r="H17" s="100">
        <v>4</v>
      </c>
      <c r="I17" s="100">
        <v>43524355</v>
      </c>
      <c r="J17" s="100">
        <v>1</v>
      </c>
      <c r="K17" s="100">
        <v>14947015</v>
      </c>
      <c r="L17" s="129">
        <v>2</v>
      </c>
      <c r="M17" s="129">
        <v>31557208</v>
      </c>
      <c r="N17" s="113">
        <v>8</v>
      </c>
      <c r="O17" s="113">
        <v>25137181</v>
      </c>
    </row>
    <row r="18" spans="1:17" x14ac:dyDescent="0.25">
      <c r="A18" s="128" t="s">
        <v>87</v>
      </c>
      <c r="B18" s="80">
        <v>7</v>
      </c>
      <c r="C18" s="80">
        <v>87272527</v>
      </c>
      <c r="D18" s="100">
        <v>0</v>
      </c>
      <c r="E18" s="100">
        <v>0</v>
      </c>
      <c r="F18" s="100">
        <v>2</v>
      </c>
      <c r="G18" s="100">
        <v>38146369</v>
      </c>
      <c r="H18" s="100">
        <v>1</v>
      </c>
      <c r="I18" s="100">
        <v>7933817</v>
      </c>
      <c r="J18" s="100">
        <v>1</v>
      </c>
      <c r="K18" s="100">
        <v>18719502</v>
      </c>
      <c r="L18" s="129">
        <v>0</v>
      </c>
      <c r="M18" s="129">
        <v>0</v>
      </c>
      <c r="N18" s="113">
        <v>3</v>
      </c>
      <c r="O18" s="113">
        <v>22472839</v>
      </c>
    </row>
    <row r="19" spans="1:17" x14ac:dyDescent="0.25">
      <c r="A19" s="128" t="s">
        <v>93</v>
      </c>
      <c r="B19" s="80">
        <v>14</v>
      </c>
      <c r="C19" s="80">
        <v>187142254</v>
      </c>
      <c r="D19" s="100">
        <v>5</v>
      </c>
      <c r="E19" s="100">
        <v>44446408</v>
      </c>
      <c r="F19" s="100">
        <v>1</v>
      </c>
      <c r="G19" s="100">
        <v>47084775</v>
      </c>
      <c r="H19" s="100">
        <v>1</v>
      </c>
      <c r="I19" s="100">
        <v>7909420</v>
      </c>
      <c r="J19" s="100">
        <v>1</v>
      </c>
      <c r="K19" s="100">
        <v>15500008</v>
      </c>
      <c r="L19" s="129">
        <v>2</v>
      </c>
      <c r="M19" s="129">
        <v>29456144</v>
      </c>
      <c r="N19" s="113">
        <v>4</v>
      </c>
      <c r="O19" s="113">
        <v>42745499</v>
      </c>
    </row>
    <row r="20" spans="1:17" x14ac:dyDescent="0.25">
      <c r="A20" s="128" t="s">
        <v>65</v>
      </c>
      <c r="B20" s="80">
        <v>14</v>
      </c>
      <c r="C20" s="80">
        <v>144330029</v>
      </c>
      <c r="D20" s="100">
        <v>1</v>
      </c>
      <c r="E20" s="100">
        <v>18628336</v>
      </c>
      <c r="F20" s="100">
        <v>1</v>
      </c>
      <c r="G20" s="100">
        <v>24307448</v>
      </c>
      <c r="H20" s="100">
        <v>2</v>
      </c>
      <c r="I20" s="100">
        <v>31760000</v>
      </c>
      <c r="J20" s="100">
        <v>0</v>
      </c>
      <c r="K20" s="100">
        <v>0</v>
      </c>
      <c r="L20" s="129">
        <v>1</v>
      </c>
      <c r="M20" s="129">
        <v>15000000</v>
      </c>
      <c r="N20" s="113">
        <v>9</v>
      </c>
      <c r="O20" s="113">
        <v>54634245</v>
      </c>
    </row>
    <row r="21" spans="1:17" x14ac:dyDescent="0.25">
      <c r="A21" s="128" t="s">
        <v>69</v>
      </c>
      <c r="B21" s="80">
        <v>2</v>
      </c>
      <c r="C21" s="80">
        <v>4137376</v>
      </c>
      <c r="D21" s="100">
        <v>0</v>
      </c>
      <c r="E21" s="100">
        <v>0</v>
      </c>
      <c r="F21" s="100">
        <v>0</v>
      </c>
      <c r="G21" s="100">
        <v>0</v>
      </c>
      <c r="H21" s="100">
        <v>1</v>
      </c>
      <c r="I21" s="100">
        <v>3157376</v>
      </c>
      <c r="J21" s="100">
        <v>0</v>
      </c>
      <c r="K21" s="100">
        <v>0</v>
      </c>
      <c r="L21" s="129">
        <v>0</v>
      </c>
      <c r="M21" s="129">
        <v>0</v>
      </c>
      <c r="N21" s="113">
        <v>1</v>
      </c>
      <c r="O21" s="113">
        <v>980000</v>
      </c>
    </row>
    <row r="22" spans="1:17" x14ac:dyDescent="0.25">
      <c r="A22" s="130" t="s">
        <v>68</v>
      </c>
      <c r="B22" s="80">
        <v>2</v>
      </c>
      <c r="C22" s="80">
        <v>34825516</v>
      </c>
      <c r="D22" s="100">
        <v>1</v>
      </c>
      <c r="E22" s="100">
        <v>26865516</v>
      </c>
      <c r="F22" s="100">
        <v>0</v>
      </c>
      <c r="G22" s="100">
        <v>0</v>
      </c>
      <c r="H22" s="100">
        <v>1</v>
      </c>
      <c r="I22" s="100">
        <v>7960000</v>
      </c>
      <c r="J22" s="100">
        <v>0</v>
      </c>
      <c r="K22" s="100">
        <v>0</v>
      </c>
      <c r="L22" s="129">
        <v>0</v>
      </c>
      <c r="M22" s="129">
        <v>0</v>
      </c>
      <c r="N22" s="113">
        <v>0</v>
      </c>
      <c r="O22" s="113">
        <v>0</v>
      </c>
    </row>
    <row r="23" spans="1:17" x14ac:dyDescent="0.25">
      <c r="A23" s="97"/>
      <c r="N23" s="97"/>
      <c r="O23" s="97"/>
      <c r="P23" s="97"/>
      <c r="Q23" s="97"/>
    </row>
    <row r="24" spans="1:17" x14ac:dyDescent="0.25">
      <c r="A24" s="40" t="s">
        <v>119</v>
      </c>
      <c r="N24" s="97"/>
      <c r="O24" s="97"/>
      <c r="P24" s="97"/>
      <c r="Q24" s="97"/>
    </row>
    <row r="25" spans="1:17" x14ac:dyDescent="0.25">
      <c r="A25" s="83" t="s">
        <v>143</v>
      </c>
      <c r="B25" s="62"/>
      <c r="C25" s="62"/>
      <c r="D25" s="62"/>
      <c r="E25" s="62"/>
      <c r="F25" s="62"/>
      <c r="G25" s="62"/>
      <c r="H25" s="62"/>
      <c r="I25" s="62"/>
      <c r="J25" s="62"/>
      <c r="K25" s="62"/>
      <c r="L25" s="62"/>
      <c r="M25" s="62"/>
      <c r="N25" s="101"/>
      <c r="O25" s="101"/>
      <c r="P25" s="101"/>
      <c r="Q25" s="101"/>
    </row>
    <row r="26" spans="1:17" x14ac:dyDescent="0.25">
      <c r="A26" s="96" t="s">
        <v>144</v>
      </c>
      <c r="B26" s="96"/>
      <c r="C26" s="96"/>
      <c r="D26" s="96"/>
      <c r="E26" s="96"/>
      <c r="F26" s="96"/>
      <c r="G26" s="96"/>
      <c r="H26" s="96"/>
      <c r="I26" s="96"/>
      <c r="J26" s="96"/>
      <c r="K26" s="96"/>
      <c r="L26" s="96"/>
      <c r="M26" s="96"/>
      <c r="N26" s="101"/>
      <c r="O26" s="101"/>
      <c r="P26" s="101"/>
      <c r="Q26" s="101"/>
    </row>
    <row r="27" spans="1:17" x14ac:dyDescent="0.25">
      <c r="A27" s="103" t="s">
        <v>145</v>
      </c>
      <c r="B27" s="62"/>
      <c r="C27" s="62"/>
      <c r="D27" s="62"/>
      <c r="E27" s="62"/>
      <c r="F27" s="62"/>
      <c r="G27" s="62"/>
      <c r="H27" s="62"/>
      <c r="I27" s="62"/>
      <c r="J27" s="62"/>
      <c r="K27" s="62"/>
      <c r="L27" s="62"/>
      <c r="M27" s="62"/>
      <c r="N27" s="101"/>
      <c r="O27" s="101"/>
      <c r="P27" s="101"/>
      <c r="Q27" s="101"/>
    </row>
    <row r="28" spans="1:17" x14ac:dyDescent="0.25">
      <c r="A28" s="131" t="s">
        <v>146</v>
      </c>
      <c r="B28" s="62"/>
      <c r="C28" s="62"/>
      <c r="D28" s="62"/>
      <c r="E28" s="62"/>
      <c r="F28" s="62"/>
      <c r="G28" s="62"/>
      <c r="H28" s="62"/>
      <c r="I28" s="62"/>
      <c r="J28" s="62"/>
      <c r="K28" s="62"/>
      <c r="L28" s="62"/>
      <c r="M28" s="62"/>
      <c r="N28" s="101"/>
      <c r="O28" s="101"/>
      <c r="P28" s="101"/>
      <c r="Q28" s="101"/>
    </row>
    <row r="29" spans="1:17" x14ac:dyDescent="0.25">
      <c r="A29" s="62" t="s">
        <v>122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9DA93-C533-4873-9DDF-211682F3E0D1}">
  <dimension ref="A1:B22"/>
  <sheetViews>
    <sheetView topLeftCell="A4" workbookViewId="0">
      <selection activeCell="B6" sqref="B6"/>
    </sheetView>
  </sheetViews>
  <sheetFormatPr baseColWidth="10" defaultRowHeight="15" x14ac:dyDescent="0.25"/>
  <sheetData>
    <row r="1" spans="1:2" x14ac:dyDescent="0.25">
      <c r="A1" t="s">
        <v>96</v>
      </c>
    </row>
    <row r="2" spans="1:2" x14ac:dyDescent="0.25">
      <c r="A2" s="63" t="s">
        <v>97</v>
      </c>
    </row>
    <row r="3" spans="1:2" x14ac:dyDescent="0.25">
      <c r="A3" s="64"/>
    </row>
    <row r="4" spans="1:2" x14ac:dyDescent="0.25">
      <c r="A4" s="64"/>
    </row>
    <row r="5" spans="1:2" ht="30" x14ac:dyDescent="0.25">
      <c r="A5" s="65" t="s">
        <v>54</v>
      </c>
      <c r="B5" s="66" t="s">
        <v>98</v>
      </c>
    </row>
    <row r="6" spans="1:2" x14ac:dyDescent="0.25">
      <c r="A6" s="67">
        <v>1</v>
      </c>
      <c r="B6" s="68">
        <v>330558</v>
      </c>
    </row>
    <row r="7" spans="1:2" x14ac:dyDescent="0.25">
      <c r="A7" s="67">
        <v>2</v>
      </c>
      <c r="B7" s="68">
        <v>607534</v>
      </c>
    </row>
    <row r="8" spans="1:2" x14ac:dyDescent="0.25">
      <c r="A8" s="67">
        <v>3</v>
      </c>
      <c r="B8" s="68">
        <v>286168</v>
      </c>
    </row>
    <row r="9" spans="1:2" x14ac:dyDescent="0.25">
      <c r="A9" s="67">
        <v>4</v>
      </c>
      <c r="B9" s="68">
        <v>757586</v>
      </c>
    </row>
    <row r="10" spans="1:2" x14ac:dyDescent="0.25">
      <c r="A10" s="67">
        <v>5</v>
      </c>
      <c r="B10" s="68">
        <v>1815902</v>
      </c>
    </row>
    <row r="11" spans="1:2" x14ac:dyDescent="0.25">
      <c r="A11" s="67">
        <v>6</v>
      </c>
      <c r="B11" s="68">
        <v>914555</v>
      </c>
    </row>
    <row r="12" spans="1:2" x14ac:dyDescent="0.25">
      <c r="A12" s="67">
        <v>7</v>
      </c>
      <c r="B12" s="68">
        <v>1044950</v>
      </c>
    </row>
    <row r="13" spans="1:2" x14ac:dyDescent="0.25">
      <c r="A13" s="67">
        <v>8</v>
      </c>
      <c r="B13" s="68">
        <v>1556805</v>
      </c>
    </row>
    <row r="14" spans="1:2" x14ac:dyDescent="0.25">
      <c r="A14" s="67">
        <v>9</v>
      </c>
      <c r="B14" s="68">
        <v>957224</v>
      </c>
    </row>
    <row r="15" spans="1:2" x14ac:dyDescent="0.25">
      <c r="A15" s="67">
        <v>10</v>
      </c>
      <c r="B15" s="68">
        <v>828708</v>
      </c>
    </row>
    <row r="16" spans="1:2" x14ac:dyDescent="0.25">
      <c r="A16" s="67">
        <v>11</v>
      </c>
      <c r="B16" s="68">
        <v>103158</v>
      </c>
    </row>
    <row r="17" spans="1:2" x14ac:dyDescent="0.25">
      <c r="A17" s="67">
        <v>12</v>
      </c>
      <c r="B17" s="68">
        <v>166533</v>
      </c>
    </row>
    <row r="18" spans="1:2" x14ac:dyDescent="0.25">
      <c r="A18" s="67">
        <v>13</v>
      </c>
      <c r="B18" s="68">
        <v>7112808</v>
      </c>
    </row>
    <row r="19" spans="1:2" x14ac:dyDescent="0.25">
      <c r="A19" s="67">
        <v>14</v>
      </c>
      <c r="B19" s="68">
        <v>384837</v>
      </c>
    </row>
    <row r="20" spans="1:2" x14ac:dyDescent="0.25">
      <c r="A20" s="69">
        <v>15</v>
      </c>
      <c r="B20" s="68">
        <v>226068</v>
      </c>
    </row>
    <row r="21" spans="1:2" x14ac:dyDescent="0.25">
      <c r="A21" s="69">
        <v>16</v>
      </c>
      <c r="B21" s="68">
        <v>480609</v>
      </c>
    </row>
    <row r="22" spans="1:2" x14ac:dyDescent="0.25">
      <c r="A22" s="70" t="s">
        <v>99</v>
      </c>
      <c r="B22" s="71">
        <v>17574003</v>
      </c>
    </row>
  </sheetData>
  <hyperlinks>
    <hyperlink ref="A2" r:id="rId1" xr:uid="{336F7B9C-AF35-446D-8579-B5CB66A87B2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06941-AB9A-4C5C-BF9D-D734C2B361D1}">
  <dimension ref="A1:G22"/>
  <sheetViews>
    <sheetView zoomScale="90" zoomScaleNormal="90" workbookViewId="0">
      <selection activeCell="G1" sqref="G1:G2"/>
    </sheetView>
  </sheetViews>
  <sheetFormatPr baseColWidth="10" defaultRowHeight="15" x14ac:dyDescent="0.25"/>
  <cols>
    <col min="1" max="1" width="5.85546875" customWidth="1"/>
    <col min="2" max="2" width="26.85546875" bestFit="1" customWidth="1"/>
    <col min="3" max="3" width="13.85546875" bestFit="1" customWidth="1"/>
    <col min="7" max="7" width="13.7109375" customWidth="1"/>
  </cols>
  <sheetData>
    <row r="1" spans="1:7" x14ac:dyDescent="0.25">
      <c r="B1" s="140" t="s">
        <v>0</v>
      </c>
      <c r="C1" s="140" t="s">
        <v>52</v>
      </c>
      <c r="G1" s="159" t="s">
        <v>152</v>
      </c>
    </row>
    <row r="2" spans="1:7" x14ac:dyDescent="0.25">
      <c r="B2" s="12" t="s">
        <v>3</v>
      </c>
      <c r="C2" s="15">
        <f>'ADAIN 2024'!D15</f>
        <v>1583874.4000000001</v>
      </c>
      <c r="G2" s="160"/>
    </row>
    <row r="4" spans="1:7" x14ac:dyDescent="0.25">
      <c r="A4" s="140" t="s">
        <v>34</v>
      </c>
      <c r="B4" s="140" t="s">
        <v>10</v>
      </c>
      <c r="C4" s="140" t="s">
        <v>11</v>
      </c>
      <c r="D4" s="140" t="s">
        <v>2</v>
      </c>
      <c r="E4" s="140" t="s">
        <v>1</v>
      </c>
    </row>
    <row r="5" spans="1:7" x14ac:dyDescent="0.25">
      <c r="A5" s="12">
        <v>1</v>
      </c>
      <c r="B5" s="14" t="s">
        <v>17</v>
      </c>
      <c r="C5" s="14" t="s">
        <v>35</v>
      </c>
      <c r="D5" s="15">
        <f>$C$2/COUNTA($C$5:$C$21)</f>
        <v>93169.082352941186</v>
      </c>
      <c r="E5" s="17">
        <f>D5/$D$22</f>
        <v>5.8823529411764719E-2</v>
      </c>
    </row>
    <row r="6" spans="1:7" x14ac:dyDescent="0.25">
      <c r="A6" s="12">
        <v>2</v>
      </c>
      <c r="B6" s="13" t="s">
        <v>18</v>
      </c>
      <c r="C6" s="14" t="s">
        <v>36</v>
      </c>
      <c r="D6" s="15">
        <f t="shared" ref="D6:D21" si="0">$C$2/COUNTA($C$5:$C$21)</f>
        <v>93169.082352941186</v>
      </c>
      <c r="E6" s="17">
        <f t="shared" ref="E6:E21" si="1">D6/$D$22</f>
        <v>5.8823529411764719E-2</v>
      </c>
    </row>
    <row r="7" spans="1:7" x14ac:dyDescent="0.25">
      <c r="A7" s="12">
        <v>3</v>
      </c>
      <c r="B7" s="13" t="s">
        <v>19</v>
      </c>
      <c r="C7" s="14" t="s">
        <v>37</v>
      </c>
      <c r="D7" s="15">
        <f t="shared" si="0"/>
        <v>93169.082352941186</v>
      </c>
      <c r="E7" s="17">
        <f t="shared" si="1"/>
        <v>5.8823529411764719E-2</v>
      </c>
    </row>
    <row r="8" spans="1:7" x14ac:dyDescent="0.25">
      <c r="A8" s="12">
        <v>4</v>
      </c>
      <c r="B8" s="13" t="s">
        <v>20</v>
      </c>
      <c r="C8" s="14" t="s">
        <v>38</v>
      </c>
      <c r="D8" s="15">
        <f t="shared" si="0"/>
        <v>93169.082352941186</v>
      </c>
      <c r="E8" s="17">
        <f t="shared" si="1"/>
        <v>5.8823529411764719E-2</v>
      </c>
    </row>
    <row r="9" spans="1:7" x14ac:dyDescent="0.25">
      <c r="A9" s="12">
        <v>5</v>
      </c>
      <c r="B9" s="13" t="s">
        <v>21</v>
      </c>
      <c r="C9" s="14" t="s">
        <v>39</v>
      </c>
      <c r="D9" s="15">
        <f t="shared" si="0"/>
        <v>93169.082352941186</v>
      </c>
      <c r="E9" s="17">
        <f t="shared" si="1"/>
        <v>5.8823529411764719E-2</v>
      </c>
    </row>
    <row r="10" spans="1:7" x14ac:dyDescent="0.25">
      <c r="A10" s="12">
        <v>6</v>
      </c>
      <c r="B10" s="13" t="s">
        <v>22</v>
      </c>
      <c r="C10" s="14" t="s">
        <v>40</v>
      </c>
      <c r="D10" s="15">
        <f t="shared" si="0"/>
        <v>93169.082352941186</v>
      </c>
      <c r="E10" s="17">
        <f t="shared" si="1"/>
        <v>5.8823529411764719E-2</v>
      </c>
    </row>
    <row r="11" spans="1:7" x14ac:dyDescent="0.25">
      <c r="A11" s="12">
        <v>7</v>
      </c>
      <c r="B11" s="13" t="s">
        <v>23</v>
      </c>
      <c r="C11" s="14" t="s">
        <v>41</v>
      </c>
      <c r="D11" s="15">
        <f t="shared" si="0"/>
        <v>93169.082352941186</v>
      </c>
      <c r="E11" s="17">
        <f t="shared" si="1"/>
        <v>5.8823529411764719E-2</v>
      </c>
    </row>
    <row r="12" spans="1:7" x14ac:dyDescent="0.25">
      <c r="A12" s="12">
        <v>8</v>
      </c>
      <c r="B12" s="13" t="s">
        <v>24</v>
      </c>
      <c r="C12" s="14" t="s">
        <v>42</v>
      </c>
      <c r="D12" s="15">
        <f t="shared" si="0"/>
        <v>93169.082352941186</v>
      </c>
      <c r="E12" s="17">
        <f t="shared" si="1"/>
        <v>5.8823529411764719E-2</v>
      </c>
    </row>
    <row r="13" spans="1:7" x14ac:dyDescent="0.25">
      <c r="A13" s="12">
        <v>9</v>
      </c>
      <c r="B13" s="13" t="s">
        <v>25</v>
      </c>
      <c r="C13" s="14" t="s">
        <v>43</v>
      </c>
      <c r="D13" s="15">
        <f t="shared" si="0"/>
        <v>93169.082352941186</v>
      </c>
      <c r="E13" s="17">
        <f t="shared" si="1"/>
        <v>5.8823529411764719E-2</v>
      </c>
    </row>
    <row r="14" spans="1:7" x14ac:dyDescent="0.25">
      <c r="A14" s="12">
        <v>10</v>
      </c>
      <c r="B14" s="13" t="s">
        <v>26</v>
      </c>
      <c r="C14" s="14" t="s">
        <v>44</v>
      </c>
      <c r="D14" s="15">
        <f t="shared" si="0"/>
        <v>93169.082352941186</v>
      </c>
      <c r="E14" s="17">
        <f t="shared" si="1"/>
        <v>5.8823529411764719E-2</v>
      </c>
    </row>
    <row r="15" spans="1:7" x14ac:dyDescent="0.25">
      <c r="A15" s="12">
        <v>11</v>
      </c>
      <c r="B15" s="13" t="s">
        <v>27</v>
      </c>
      <c r="C15" s="14" t="s">
        <v>45</v>
      </c>
      <c r="D15" s="15">
        <f t="shared" si="0"/>
        <v>93169.082352941186</v>
      </c>
      <c r="E15" s="17">
        <f t="shared" si="1"/>
        <v>5.8823529411764719E-2</v>
      </c>
    </row>
    <row r="16" spans="1:7" x14ac:dyDescent="0.25">
      <c r="A16" s="12">
        <v>12</v>
      </c>
      <c r="B16" s="13" t="s">
        <v>28</v>
      </c>
      <c r="C16" s="14" t="s">
        <v>46</v>
      </c>
      <c r="D16" s="15">
        <f t="shared" si="0"/>
        <v>93169.082352941186</v>
      </c>
      <c r="E16" s="17">
        <f t="shared" si="1"/>
        <v>5.8823529411764719E-2</v>
      </c>
    </row>
    <row r="17" spans="1:5" x14ac:dyDescent="0.25">
      <c r="A17" s="12">
        <v>13</v>
      </c>
      <c r="B17" s="13" t="s">
        <v>29</v>
      </c>
      <c r="C17" s="14" t="s">
        <v>47</v>
      </c>
      <c r="D17" s="15">
        <f t="shared" si="0"/>
        <v>93169.082352941186</v>
      </c>
      <c r="E17" s="17">
        <f t="shared" si="1"/>
        <v>5.8823529411764719E-2</v>
      </c>
    </row>
    <row r="18" spans="1:5" x14ac:dyDescent="0.25">
      <c r="A18" s="12">
        <v>14</v>
      </c>
      <c r="B18" s="13" t="s">
        <v>30</v>
      </c>
      <c r="C18" s="14" t="s">
        <v>48</v>
      </c>
      <c r="D18" s="15">
        <f t="shared" si="0"/>
        <v>93169.082352941186</v>
      </c>
      <c r="E18" s="17">
        <f t="shared" si="1"/>
        <v>5.8823529411764719E-2</v>
      </c>
    </row>
    <row r="19" spans="1:5" x14ac:dyDescent="0.25">
      <c r="A19" s="12">
        <v>15</v>
      </c>
      <c r="B19" s="13" t="s">
        <v>31</v>
      </c>
      <c r="C19" s="14" t="s">
        <v>49</v>
      </c>
      <c r="D19" s="15">
        <f t="shared" si="0"/>
        <v>93169.082352941186</v>
      </c>
      <c r="E19" s="17">
        <f t="shared" si="1"/>
        <v>5.8823529411764719E-2</v>
      </c>
    </row>
    <row r="20" spans="1:5" x14ac:dyDescent="0.25">
      <c r="A20" s="12">
        <v>16</v>
      </c>
      <c r="B20" s="13" t="s">
        <v>32</v>
      </c>
      <c r="C20" s="14" t="s">
        <v>50</v>
      </c>
      <c r="D20" s="15">
        <f t="shared" si="0"/>
        <v>93169.082352941186</v>
      </c>
      <c r="E20" s="17">
        <f t="shared" si="1"/>
        <v>5.8823529411764719E-2</v>
      </c>
    </row>
    <row r="21" spans="1:5" x14ac:dyDescent="0.25">
      <c r="A21" s="12">
        <v>17</v>
      </c>
      <c r="B21" s="13" t="s">
        <v>33</v>
      </c>
      <c r="C21" s="14" t="s">
        <v>51</v>
      </c>
      <c r="D21" s="15">
        <f t="shared" si="0"/>
        <v>93169.082352941186</v>
      </c>
      <c r="E21" s="17">
        <f t="shared" si="1"/>
        <v>5.8823529411764719E-2</v>
      </c>
    </row>
    <row r="22" spans="1:5" x14ac:dyDescent="0.25">
      <c r="D22" s="16">
        <f>SUM(D5:D21)</f>
        <v>1583874.4</v>
      </c>
      <c r="E22" s="17">
        <f>SUM(E5:E21)</f>
        <v>1.0000000000000002</v>
      </c>
    </row>
  </sheetData>
  <mergeCells count="1">
    <mergeCell ref="G1:G2"/>
  </mergeCells>
  <hyperlinks>
    <hyperlink ref="G1:G2" location="'ADAIN 2024'!A1" display="'ADAIN 2024'!A1" xr:uid="{693C332A-3DF0-49EC-93BB-0A3F9165B9EB}"/>
  </hyperlink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CF2C5-E0B9-4671-9C7F-EF49A4356847}">
  <dimension ref="A1:H22"/>
  <sheetViews>
    <sheetView zoomScale="90" zoomScaleNormal="90" workbookViewId="0">
      <selection activeCell="H1" sqref="H1:H2"/>
    </sheetView>
  </sheetViews>
  <sheetFormatPr baseColWidth="10" defaultRowHeight="15" x14ac:dyDescent="0.25"/>
  <cols>
    <col min="1" max="1" width="4.28515625" customWidth="1"/>
    <col min="2" max="2" width="26.85546875" bestFit="1" customWidth="1"/>
    <col min="3" max="3" width="13.85546875" bestFit="1" customWidth="1"/>
    <col min="8" max="8" width="13.5703125" customWidth="1"/>
  </cols>
  <sheetData>
    <row r="1" spans="1:8" ht="15" customHeight="1" x14ac:dyDescent="0.25">
      <c r="B1" s="140" t="s">
        <v>0</v>
      </c>
      <c r="C1" s="140" t="s">
        <v>52</v>
      </c>
      <c r="H1" s="159" t="s">
        <v>152</v>
      </c>
    </row>
    <row r="2" spans="1:8" x14ac:dyDescent="0.25">
      <c r="B2" s="12" t="s">
        <v>53</v>
      </c>
      <c r="C2" s="15">
        <f>'ADAIN 2024'!D16</f>
        <v>593952.9</v>
      </c>
      <c r="H2" s="160"/>
    </row>
    <row r="4" spans="1:8" ht="38.25" x14ac:dyDescent="0.25">
      <c r="A4" s="140" t="s">
        <v>34</v>
      </c>
      <c r="B4" s="140" t="s">
        <v>10</v>
      </c>
      <c r="C4" s="140" t="s">
        <v>11</v>
      </c>
      <c r="D4" s="141" t="s">
        <v>110</v>
      </c>
      <c r="E4" s="140" t="s">
        <v>1</v>
      </c>
      <c r="F4" s="140" t="s">
        <v>2</v>
      </c>
    </row>
    <row r="5" spans="1:8" x14ac:dyDescent="0.25">
      <c r="A5" s="12">
        <v>1</v>
      </c>
      <c r="B5" s="14" t="s">
        <v>17</v>
      </c>
      <c r="C5" s="18" t="s">
        <v>35</v>
      </c>
      <c r="D5" s="19">
        <v>10547</v>
      </c>
      <c r="E5" s="17">
        <f>D5/$D$22</f>
        <v>6.8921576956001804E-2</v>
      </c>
      <c r="F5" s="15">
        <f>$C$2*E5</f>
        <v>40936.170505590446</v>
      </c>
    </row>
    <row r="6" spans="1:8" x14ac:dyDescent="0.25">
      <c r="A6" s="12">
        <v>2</v>
      </c>
      <c r="B6" s="13" t="s">
        <v>18</v>
      </c>
      <c r="C6" s="18" t="s">
        <v>36</v>
      </c>
      <c r="D6" s="19">
        <v>9952</v>
      </c>
      <c r="E6" s="17">
        <f t="shared" ref="E6:E21" si="0">D6/$D$22</f>
        <v>6.503342503708448E-2</v>
      </c>
      <c r="F6" s="15">
        <f t="shared" ref="F6:F21" si="1">$C$2*E6</f>
        <v>38626.791397708934</v>
      </c>
    </row>
    <row r="7" spans="1:8" x14ac:dyDescent="0.25">
      <c r="A7" s="12">
        <v>3</v>
      </c>
      <c r="B7" s="13" t="s">
        <v>19</v>
      </c>
      <c r="C7" s="18" t="s">
        <v>37</v>
      </c>
      <c r="D7" s="19">
        <v>10872</v>
      </c>
      <c r="E7" s="17">
        <f t="shared" si="0"/>
        <v>7.1045357415914626E-2</v>
      </c>
      <c r="F7" s="15">
        <f t="shared" si="1"/>
        <v>42197.596068719002</v>
      </c>
    </row>
    <row r="8" spans="1:8" x14ac:dyDescent="0.25">
      <c r="A8" s="12">
        <v>4</v>
      </c>
      <c r="B8" s="13" t="s">
        <v>20</v>
      </c>
      <c r="C8" s="18" t="s">
        <v>38</v>
      </c>
      <c r="D8" s="19">
        <v>11070</v>
      </c>
      <c r="E8" s="17">
        <f t="shared" si="0"/>
        <v>7.23392298191846E-2</v>
      </c>
      <c r="F8" s="15">
        <f t="shared" si="1"/>
        <v>42966.09533487117</v>
      </c>
    </row>
    <row r="9" spans="1:8" x14ac:dyDescent="0.25">
      <c r="A9" s="12">
        <v>5</v>
      </c>
      <c r="B9" s="13" t="s">
        <v>21</v>
      </c>
      <c r="C9" s="18" t="s">
        <v>39</v>
      </c>
      <c r="D9" s="19">
        <v>23340</v>
      </c>
      <c r="E9" s="17">
        <f t="shared" si="0"/>
        <v>0.1525201105672781</v>
      </c>
      <c r="F9" s="15">
        <f t="shared" si="1"/>
        <v>90589.76197975548</v>
      </c>
    </row>
    <row r="10" spans="1:8" x14ac:dyDescent="0.25">
      <c r="A10" s="12">
        <v>6</v>
      </c>
      <c r="B10" s="13" t="s">
        <v>22</v>
      </c>
      <c r="C10" s="18" t="s">
        <v>40</v>
      </c>
      <c r="D10" s="19">
        <v>7455</v>
      </c>
      <c r="E10" s="17">
        <f t="shared" si="0"/>
        <v>4.8716256395846536E-2</v>
      </c>
      <c r="F10" s="15">
        <f t="shared" si="1"/>
        <v>28935.161763456599</v>
      </c>
    </row>
    <row r="11" spans="1:8" x14ac:dyDescent="0.25">
      <c r="A11" s="12">
        <v>7</v>
      </c>
      <c r="B11" s="13" t="s">
        <v>23</v>
      </c>
      <c r="C11" s="18" t="s">
        <v>41</v>
      </c>
      <c r="D11" s="19">
        <v>7483</v>
      </c>
      <c r="E11" s="17">
        <f t="shared" si="0"/>
        <v>4.8899228250854417E-2</v>
      </c>
      <c r="F11" s="15">
        <f t="shared" si="1"/>
        <v>29043.83842735691</v>
      </c>
    </row>
    <row r="12" spans="1:8" x14ac:dyDescent="0.25">
      <c r="A12" s="12">
        <v>8</v>
      </c>
      <c r="B12" s="13" t="s">
        <v>24</v>
      </c>
      <c r="C12" s="18" t="s">
        <v>42</v>
      </c>
      <c r="D12" s="19">
        <v>14937</v>
      </c>
      <c r="E12" s="17">
        <f t="shared" si="0"/>
        <v>9.7608949937593531E-2</v>
      </c>
      <c r="F12" s="15">
        <f t="shared" si="1"/>
        <v>57975.118881388502</v>
      </c>
    </row>
    <row r="13" spans="1:8" x14ac:dyDescent="0.25">
      <c r="A13" s="12">
        <v>9</v>
      </c>
      <c r="B13" s="13" t="s">
        <v>25</v>
      </c>
      <c r="C13" s="18" t="s">
        <v>43</v>
      </c>
      <c r="D13" s="19">
        <v>6139</v>
      </c>
      <c r="E13" s="17">
        <f t="shared" si="0"/>
        <v>4.0116579210476448E-2</v>
      </c>
      <c r="F13" s="15">
        <f t="shared" si="1"/>
        <v>23827.358560142198</v>
      </c>
    </row>
    <row r="14" spans="1:8" x14ac:dyDescent="0.25">
      <c r="A14" s="12">
        <v>10</v>
      </c>
      <c r="B14" s="13" t="s">
        <v>26</v>
      </c>
      <c r="C14" s="18" t="s">
        <v>44</v>
      </c>
      <c r="D14" s="19">
        <v>10036</v>
      </c>
      <c r="E14" s="17">
        <f t="shared" si="0"/>
        <v>6.5582340602108102E-2</v>
      </c>
      <c r="F14" s="15">
        <f t="shared" si="1"/>
        <v>38952.821389409852</v>
      </c>
    </row>
    <row r="15" spans="1:8" x14ac:dyDescent="0.25">
      <c r="A15" s="12">
        <v>11</v>
      </c>
      <c r="B15" s="13" t="s">
        <v>27</v>
      </c>
      <c r="C15" s="18" t="s">
        <v>45</v>
      </c>
      <c r="D15" s="19">
        <v>7652</v>
      </c>
      <c r="E15" s="17">
        <f t="shared" si="0"/>
        <v>5.0003594090009082E-2</v>
      </c>
      <c r="F15" s="15">
        <f t="shared" si="1"/>
        <v>29699.779720183757</v>
      </c>
    </row>
    <row r="16" spans="1:8" x14ac:dyDescent="0.25">
      <c r="A16" s="12">
        <v>12</v>
      </c>
      <c r="B16" s="13" t="s">
        <v>28</v>
      </c>
      <c r="C16" s="18" t="s">
        <v>46</v>
      </c>
      <c r="D16" s="19">
        <v>10440</v>
      </c>
      <c r="E16" s="17">
        <f t="shared" si="0"/>
        <v>6.822236308150742E-2</v>
      </c>
      <c r="F16" s="15">
        <f t="shared" si="1"/>
        <v>40520.870397114268</v>
      </c>
    </row>
    <row r="17" spans="1:6" x14ac:dyDescent="0.25">
      <c r="A17" s="12">
        <v>13</v>
      </c>
      <c r="B17" s="13" t="s">
        <v>29</v>
      </c>
      <c r="C17" s="18" t="s">
        <v>47</v>
      </c>
      <c r="D17" s="19">
        <v>6748</v>
      </c>
      <c r="E17" s="17">
        <f t="shared" si="0"/>
        <v>4.4096217056897709E-2</v>
      </c>
      <c r="F17" s="15">
        <f t="shared" si="1"/>
        <v>26191.075999973858</v>
      </c>
    </row>
    <row r="18" spans="1:6" x14ac:dyDescent="0.25">
      <c r="A18" s="12">
        <v>14</v>
      </c>
      <c r="B18" s="13" t="s">
        <v>30</v>
      </c>
      <c r="C18" s="18" t="s">
        <v>48</v>
      </c>
      <c r="D18" s="19">
        <v>3935</v>
      </c>
      <c r="E18" s="17">
        <f t="shared" si="0"/>
        <v>2.5714080337713767E-2</v>
      </c>
      <c r="F18" s="15">
        <f t="shared" si="1"/>
        <v>15272.952587418073</v>
      </c>
    </row>
    <row r="19" spans="1:6" x14ac:dyDescent="0.25">
      <c r="A19" s="12">
        <v>15</v>
      </c>
      <c r="B19" s="13" t="s">
        <v>31</v>
      </c>
      <c r="C19" s="18" t="s">
        <v>49</v>
      </c>
      <c r="D19" s="19">
        <v>8041</v>
      </c>
      <c r="E19" s="17">
        <f t="shared" si="0"/>
        <v>5.2545595932797048E-2</v>
      </c>
      <c r="F19" s="15">
        <f t="shared" si="1"/>
        <v>31209.609086513014</v>
      </c>
    </row>
    <row r="20" spans="1:6" x14ac:dyDescent="0.25">
      <c r="A20" s="12">
        <v>16</v>
      </c>
      <c r="B20" s="13" t="s">
        <v>32</v>
      </c>
      <c r="C20" s="18" t="s">
        <v>50</v>
      </c>
      <c r="D20" s="19">
        <v>3730</v>
      </c>
      <c r="E20" s="17">
        <f t="shared" si="0"/>
        <v>2.4374464970691831E-2</v>
      </c>
      <c r="F20" s="15">
        <f t="shared" si="1"/>
        <v>14477.284155290828</v>
      </c>
    </row>
    <row r="21" spans="1:6" x14ac:dyDescent="0.25">
      <c r="A21" s="12">
        <v>17</v>
      </c>
      <c r="B21" s="13" t="s">
        <v>33</v>
      </c>
      <c r="C21" s="18" t="s">
        <v>51</v>
      </c>
      <c r="D21" s="19">
        <v>652</v>
      </c>
      <c r="E21" s="17">
        <f t="shared" si="0"/>
        <v>4.2606303380405023E-3</v>
      </c>
      <c r="F21" s="15">
        <f t="shared" si="1"/>
        <v>2530.6137451071368</v>
      </c>
    </row>
    <row r="22" spans="1:6" x14ac:dyDescent="0.25">
      <c r="D22" s="19">
        <f>SUM(D5:D21)</f>
        <v>153029</v>
      </c>
      <c r="E22" s="17">
        <f>SUM(E5:E21)</f>
        <v>0.99999999999999989</v>
      </c>
      <c r="F22" s="16">
        <f>SUM(F5:F21)</f>
        <v>593952.89999999991</v>
      </c>
    </row>
  </sheetData>
  <mergeCells count="1">
    <mergeCell ref="H1:H2"/>
  </mergeCells>
  <hyperlinks>
    <hyperlink ref="H1:H2" location="'ADAIN 2024'!A1" display="'ADAIN 2024'!A1" xr:uid="{57B60511-3F74-468C-9F76-CF1B2FF33AB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24F43-4C03-41DC-87A1-DBA045646EBA}">
  <dimension ref="A1:H22"/>
  <sheetViews>
    <sheetView zoomScale="90" zoomScaleNormal="90" workbookViewId="0">
      <selection activeCell="H1" sqref="H1:H2"/>
    </sheetView>
  </sheetViews>
  <sheetFormatPr baseColWidth="10" defaultRowHeight="15" x14ac:dyDescent="0.25"/>
  <cols>
    <col min="1" max="1" width="5.28515625" customWidth="1"/>
    <col min="2" max="2" width="26.85546875" bestFit="1" customWidth="1"/>
    <col min="3" max="3" width="13.85546875" bestFit="1" customWidth="1"/>
    <col min="8" max="8" width="13.7109375" customWidth="1"/>
  </cols>
  <sheetData>
    <row r="1" spans="1:8" ht="15" customHeight="1" x14ac:dyDescent="0.25">
      <c r="B1" s="140" t="s">
        <v>0</v>
      </c>
      <c r="C1" s="140" t="s">
        <v>52</v>
      </c>
      <c r="H1" s="159" t="s">
        <v>152</v>
      </c>
    </row>
    <row r="2" spans="1:8" x14ac:dyDescent="0.25">
      <c r="B2" s="2" t="s">
        <v>5</v>
      </c>
      <c r="C2" s="15">
        <f>'ADAIN 2024'!D17</f>
        <v>395968.60000000003</v>
      </c>
      <c r="H2" s="160"/>
    </row>
    <row r="4" spans="1:8" ht="51" x14ac:dyDescent="0.25">
      <c r="A4" s="140" t="s">
        <v>34</v>
      </c>
      <c r="B4" s="140" t="s">
        <v>10</v>
      </c>
      <c r="C4" s="140" t="s">
        <v>11</v>
      </c>
      <c r="D4" s="141" t="s">
        <v>111</v>
      </c>
      <c r="E4" s="140" t="s">
        <v>1</v>
      </c>
      <c r="F4" s="140" t="s">
        <v>2</v>
      </c>
    </row>
    <row r="5" spans="1:8" x14ac:dyDescent="0.25">
      <c r="A5" s="12">
        <v>1</v>
      </c>
      <c r="B5" s="14" t="s">
        <v>17</v>
      </c>
      <c r="C5" s="18" t="s">
        <v>35</v>
      </c>
      <c r="D5" s="19">
        <v>812</v>
      </c>
      <c r="E5" s="17">
        <f>D5/$D$22</f>
        <v>0.14525939177101968</v>
      </c>
      <c r="F5" s="15">
        <f>$C$2*E5</f>
        <v>57518.157996422189</v>
      </c>
    </row>
    <row r="6" spans="1:8" x14ac:dyDescent="0.25">
      <c r="A6" s="12">
        <v>2</v>
      </c>
      <c r="B6" s="13" t="s">
        <v>18</v>
      </c>
      <c r="C6" s="18" t="s">
        <v>36</v>
      </c>
      <c r="D6" s="19">
        <v>42</v>
      </c>
      <c r="E6" s="17">
        <f t="shared" ref="E6:E21" si="0">D6/$D$22</f>
        <v>7.5134168157423974E-3</v>
      </c>
      <c r="F6" s="15">
        <f t="shared" ref="F6:F21" si="1">$C$2*E6</f>
        <v>2975.0771377459755</v>
      </c>
    </row>
    <row r="7" spans="1:8" x14ac:dyDescent="0.25">
      <c r="A7" s="12">
        <v>3</v>
      </c>
      <c r="B7" s="13" t="s">
        <v>19</v>
      </c>
      <c r="C7" s="18" t="s">
        <v>37</v>
      </c>
      <c r="D7" s="19">
        <v>609</v>
      </c>
      <c r="E7" s="17">
        <f t="shared" si="0"/>
        <v>0.10894454382826475</v>
      </c>
      <c r="F7" s="15">
        <f t="shared" si="1"/>
        <v>43138.618497316638</v>
      </c>
    </row>
    <row r="8" spans="1:8" x14ac:dyDescent="0.25">
      <c r="A8" s="12">
        <v>4</v>
      </c>
      <c r="B8" s="13" t="s">
        <v>20</v>
      </c>
      <c r="C8" s="18" t="s">
        <v>38</v>
      </c>
      <c r="D8" s="19">
        <v>365</v>
      </c>
      <c r="E8" s="17">
        <f t="shared" si="0"/>
        <v>6.5295169946332735E-2</v>
      </c>
      <c r="F8" s="15">
        <f t="shared" si="1"/>
        <v>25854.837030411451</v>
      </c>
    </row>
    <row r="9" spans="1:8" x14ac:dyDescent="0.25">
      <c r="A9" s="12">
        <v>5</v>
      </c>
      <c r="B9" s="13" t="s">
        <v>21</v>
      </c>
      <c r="C9" s="18" t="s">
        <v>39</v>
      </c>
      <c r="D9" s="19">
        <v>1254</v>
      </c>
      <c r="E9" s="17">
        <f t="shared" si="0"/>
        <v>0.22432915921288013</v>
      </c>
      <c r="F9" s="15">
        <f t="shared" si="1"/>
        <v>88827.303112701251</v>
      </c>
    </row>
    <row r="10" spans="1:8" x14ac:dyDescent="0.25">
      <c r="A10" s="12">
        <v>6</v>
      </c>
      <c r="B10" s="13" t="s">
        <v>22</v>
      </c>
      <c r="C10" s="18" t="s">
        <v>40</v>
      </c>
      <c r="D10" s="19">
        <v>118</v>
      </c>
      <c r="E10" s="17">
        <f t="shared" si="0"/>
        <v>2.1109123434704832E-2</v>
      </c>
      <c r="F10" s="15">
        <f t="shared" si="1"/>
        <v>8358.5500536672644</v>
      </c>
    </row>
    <row r="11" spans="1:8" x14ac:dyDescent="0.25">
      <c r="A11" s="12">
        <v>7</v>
      </c>
      <c r="B11" s="13" t="s">
        <v>23</v>
      </c>
      <c r="C11" s="18" t="s">
        <v>41</v>
      </c>
      <c r="D11" s="19">
        <v>174</v>
      </c>
      <c r="E11" s="17">
        <f t="shared" si="0"/>
        <v>3.1127012522361358E-2</v>
      </c>
      <c r="F11" s="15">
        <f t="shared" si="1"/>
        <v>12325.319570661897</v>
      </c>
    </row>
    <row r="12" spans="1:8" x14ac:dyDescent="0.25">
      <c r="A12" s="12">
        <v>8</v>
      </c>
      <c r="B12" s="13" t="s">
        <v>24</v>
      </c>
      <c r="C12" s="18" t="s">
        <v>42</v>
      </c>
      <c r="D12" s="19">
        <v>1065</v>
      </c>
      <c r="E12" s="17">
        <f t="shared" si="0"/>
        <v>0.19051878354203935</v>
      </c>
      <c r="F12" s="15">
        <f t="shared" si="1"/>
        <v>75439.455992844378</v>
      </c>
    </row>
    <row r="13" spans="1:8" x14ac:dyDescent="0.25">
      <c r="A13" s="12">
        <v>9</v>
      </c>
      <c r="B13" s="13" t="s">
        <v>25</v>
      </c>
      <c r="C13" s="18" t="s">
        <v>43</v>
      </c>
      <c r="D13" s="19">
        <v>24</v>
      </c>
      <c r="E13" s="17">
        <f t="shared" si="0"/>
        <v>4.2933810375670838E-3</v>
      </c>
      <c r="F13" s="15">
        <f t="shared" si="1"/>
        <v>1700.0440787119858</v>
      </c>
    </row>
    <row r="14" spans="1:8" x14ac:dyDescent="0.25">
      <c r="A14" s="12">
        <v>10</v>
      </c>
      <c r="B14" s="13" t="s">
        <v>26</v>
      </c>
      <c r="C14" s="18" t="s">
        <v>44</v>
      </c>
      <c r="D14" s="19">
        <v>74</v>
      </c>
      <c r="E14" s="17">
        <f t="shared" si="0"/>
        <v>1.3237924865831842E-2</v>
      </c>
      <c r="F14" s="15">
        <f t="shared" si="1"/>
        <v>5241.8025760286228</v>
      </c>
    </row>
    <row r="15" spans="1:8" x14ac:dyDescent="0.25">
      <c r="A15" s="12">
        <v>11</v>
      </c>
      <c r="B15" s="13" t="s">
        <v>27</v>
      </c>
      <c r="C15" s="18" t="s">
        <v>45</v>
      </c>
      <c r="D15" s="19">
        <v>40</v>
      </c>
      <c r="E15" s="17">
        <f t="shared" si="0"/>
        <v>7.1556350626118068E-3</v>
      </c>
      <c r="F15" s="15">
        <f t="shared" si="1"/>
        <v>2833.4067978533099</v>
      </c>
    </row>
    <row r="16" spans="1:8" x14ac:dyDescent="0.25">
      <c r="A16" s="12">
        <v>12</v>
      </c>
      <c r="B16" s="13" t="s">
        <v>28</v>
      </c>
      <c r="C16" s="18" t="s">
        <v>46</v>
      </c>
      <c r="D16" s="19">
        <v>232</v>
      </c>
      <c r="E16" s="17">
        <f t="shared" si="0"/>
        <v>4.1502683363148482E-2</v>
      </c>
      <c r="F16" s="15">
        <f t="shared" si="1"/>
        <v>16433.759427549197</v>
      </c>
    </row>
    <row r="17" spans="1:6" x14ac:dyDescent="0.25">
      <c r="A17" s="12">
        <v>13</v>
      </c>
      <c r="B17" s="13" t="s">
        <v>29</v>
      </c>
      <c r="C17" s="18" t="s">
        <v>47</v>
      </c>
      <c r="D17" s="19">
        <v>310</v>
      </c>
      <c r="E17" s="17">
        <f t="shared" si="0"/>
        <v>5.5456171735241505E-2</v>
      </c>
      <c r="F17" s="15">
        <f t="shared" si="1"/>
        <v>21958.902683363151</v>
      </c>
    </row>
    <row r="18" spans="1:6" x14ac:dyDescent="0.25">
      <c r="A18" s="12">
        <v>14</v>
      </c>
      <c r="B18" s="13" t="s">
        <v>30</v>
      </c>
      <c r="C18" s="18" t="s">
        <v>48</v>
      </c>
      <c r="D18" s="19">
        <v>111</v>
      </c>
      <c r="E18" s="17">
        <f t="shared" si="0"/>
        <v>1.9856887298747763E-2</v>
      </c>
      <c r="F18" s="15">
        <f t="shared" si="1"/>
        <v>7862.7038640429337</v>
      </c>
    </row>
    <row r="19" spans="1:6" x14ac:dyDescent="0.25">
      <c r="A19" s="12">
        <v>15</v>
      </c>
      <c r="B19" s="13" t="s">
        <v>31</v>
      </c>
      <c r="C19" s="18" t="s">
        <v>49</v>
      </c>
      <c r="D19" s="19">
        <v>177</v>
      </c>
      <c r="E19" s="17">
        <f t="shared" si="0"/>
        <v>3.1663685152057246E-2</v>
      </c>
      <c r="F19" s="15">
        <f t="shared" si="1"/>
        <v>12537.825080500896</v>
      </c>
    </row>
    <row r="20" spans="1:6" x14ac:dyDescent="0.25">
      <c r="A20" s="12">
        <v>16</v>
      </c>
      <c r="B20" s="13" t="s">
        <v>32</v>
      </c>
      <c r="C20" s="18" t="s">
        <v>50</v>
      </c>
      <c r="D20" s="19">
        <v>183</v>
      </c>
      <c r="E20" s="17">
        <f t="shared" si="0"/>
        <v>3.2737030411449014E-2</v>
      </c>
      <c r="F20" s="15">
        <f t="shared" si="1"/>
        <v>12962.836100178891</v>
      </c>
    </row>
    <row r="21" spans="1:6" x14ac:dyDescent="0.25">
      <c r="A21" s="12">
        <v>17</v>
      </c>
      <c r="B21" s="13" t="s">
        <v>33</v>
      </c>
      <c r="C21" s="18" t="s">
        <v>51</v>
      </c>
      <c r="D21" s="19">
        <v>0</v>
      </c>
      <c r="E21" s="17">
        <f t="shared" si="0"/>
        <v>0</v>
      </c>
      <c r="F21" s="15">
        <f t="shared" si="1"/>
        <v>0</v>
      </c>
    </row>
    <row r="22" spans="1:6" x14ac:dyDescent="0.25">
      <c r="D22" s="19">
        <f>SUM(D5:D21)</f>
        <v>5590</v>
      </c>
      <c r="E22" s="17">
        <f>SUM(E5:E21)</f>
        <v>1</v>
      </c>
      <c r="F22" s="16">
        <f>SUM(F5:F21)</f>
        <v>395968.60000000003</v>
      </c>
    </row>
  </sheetData>
  <mergeCells count="1">
    <mergeCell ref="H1:H2"/>
  </mergeCells>
  <hyperlinks>
    <hyperlink ref="H1:H2" location="'ADAIN 2024'!A1" display="'ADAIN 2024'!A1" xr:uid="{FC769B3C-A1BE-46EC-87C7-65F3B767080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CE8C4-E030-48B5-944D-1003FFA0668D}">
  <dimension ref="A1:H22"/>
  <sheetViews>
    <sheetView zoomScale="90" zoomScaleNormal="90" workbookViewId="0">
      <selection activeCell="H1" sqref="H1:H2"/>
    </sheetView>
  </sheetViews>
  <sheetFormatPr baseColWidth="10" defaultRowHeight="15" x14ac:dyDescent="0.25"/>
  <cols>
    <col min="1" max="1" width="4.28515625" customWidth="1"/>
    <col min="2" max="2" width="26.85546875" bestFit="1" customWidth="1"/>
    <col min="3" max="3" width="13.85546875" bestFit="1" customWidth="1"/>
    <col min="4" max="4" width="12.7109375" customWidth="1"/>
    <col min="8" max="8" width="13.7109375" customWidth="1"/>
  </cols>
  <sheetData>
    <row r="1" spans="1:8" ht="15" customHeight="1" x14ac:dyDescent="0.25">
      <c r="B1" s="140" t="s">
        <v>0</v>
      </c>
      <c r="C1" s="140" t="s">
        <v>52</v>
      </c>
      <c r="H1" s="159" t="s">
        <v>152</v>
      </c>
    </row>
    <row r="2" spans="1:8" x14ac:dyDescent="0.25">
      <c r="B2" s="2" t="s">
        <v>6</v>
      </c>
      <c r="C2" s="15">
        <f>'ADAIN 2024'!D18</f>
        <v>98992.150000000009</v>
      </c>
      <c r="H2" s="160"/>
    </row>
    <row r="4" spans="1:8" ht="34.5" customHeight="1" x14ac:dyDescent="0.25">
      <c r="A4" s="140" t="s">
        <v>34</v>
      </c>
      <c r="B4" s="140" t="s">
        <v>10</v>
      </c>
      <c r="C4" s="140" t="s">
        <v>11</v>
      </c>
      <c r="D4" s="141" t="s">
        <v>112</v>
      </c>
      <c r="E4" s="140" t="s">
        <v>1</v>
      </c>
      <c r="F4" s="140" t="s">
        <v>2</v>
      </c>
    </row>
    <row r="5" spans="1:8" x14ac:dyDescent="0.25">
      <c r="A5" s="12">
        <v>1</v>
      </c>
      <c r="B5" s="14" t="s">
        <v>17</v>
      </c>
      <c r="C5" s="18" t="s">
        <v>35</v>
      </c>
      <c r="D5" s="19">
        <v>6</v>
      </c>
      <c r="E5" s="17">
        <f>D5/$D$22</f>
        <v>7.0588235294117646E-2</v>
      </c>
      <c r="F5" s="15">
        <f>$C$2*E5</f>
        <v>6987.681176470589</v>
      </c>
    </row>
    <row r="6" spans="1:8" x14ac:dyDescent="0.25">
      <c r="A6" s="12">
        <v>2</v>
      </c>
      <c r="B6" s="13" t="s">
        <v>18</v>
      </c>
      <c r="C6" s="18" t="s">
        <v>36</v>
      </c>
      <c r="D6" s="19">
        <v>5</v>
      </c>
      <c r="E6" s="17">
        <f t="shared" ref="E6:E21" si="0">D6/$D$22</f>
        <v>5.8823529411764705E-2</v>
      </c>
      <c r="F6" s="15">
        <f t="shared" ref="F6:F21" si="1">$C$2*E6</f>
        <v>5823.0676470588242</v>
      </c>
    </row>
    <row r="7" spans="1:8" x14ac:dyDescent="0.25">
      <c r="A7" s="12">
        <v>3</v>
      </c>
      <c r="B7" s="13" t="s">
        <v>19</v>
      </c>
      <c r="C7" s="18" t="s">
        <v>37</v>
      </c>
      <c r="D7" s="19">
        <v>6</v>
      </c>
      <c r="E7" s="17">
        <f t="shared" si="0"/>
        <v>7.0588235294117646E-2</v>
      </c>
      <c r="F7" s="15">
        <f t="shared" si="1"/>
        <v>6987.681176470589</v>
      </c>
    </row>
    <row r="8" spans="1:8" x14ac:dyDescent="0.25">
      <c r="A8" s="12">
        <v>4</v>
      </c>
      <c r="B8" s="13" t="s">
        <v>20</v>
      </c>
      <c r="C8" s="18" t="s">
        <v>38</v>
      </c>
      <c r="D8" s="19">
        <v>5</v>
      </c>
      <c r="E8" s="17">
        <f t="shared" si="0"/>
        <v>5.8823529411764705E-2</v>
      </c>
      <c r="F8" s="15">
        <f t="shared" si="1"/>
        <v>5823.0676470588242</v>
      </c>
    </row>
    <row r="9" spans="1:8" x14ac:dyDescent="0.25">
      <c r="A9" s="12">
        <v>5</v>
      </c>
      <c r="B9" s="13" t="s">
        <v>21</v>
      </c>
      <c r="C9" s="18" t="s">
        <v>39</v>
      </c>
      <c r="D9" s="19">
        <v>7</v>
      </c>
      <c r="E9" s="17">
        <f t="shared" si="0"/>
        <v>8.2352941176470587E-2</v>
      </c>
      <c r="F9" s="15">
        <f t="shared" si="1"/>
        <v>8152.2947058823538</v>
      </c>
    </row>
    <row r="10" spans="1:8" x14ac:dyDescent="0.25">
      <c r="A10" s="12">
        <v>6</v>
      </c>
      <c r="B10" s="13" t="s">
        <v>22</v>
      </c>
      <c r="C10" s="18" t="s">
        <v>40</v>
      </c>
      <c r="D10" s="19">
        <v>5</v>
      </c>
      <c r="E10" s="17">
        <f t="shared" si="0"/>
        <v>5.8823529411764705E-2</v>
      </c>
      <c r="F10" s="15">
        <f t="shared" si="1"/>
        <v>5823.0676470588242</v>
      </c>
    </row>
    <row r="11" spans="1:8" x14ac:dyDescent="0.25">
      <c r="A11" s="12">
        <v>7</v>
      </c>
      <c r="B11" s="13" t="s">
        <v>23</v>
      </c>
      <c r="C11" s="18" t="s">
        <v>41</v>
      </c>
      <c r="D11" s="19">
        <v>5</v>
      </c>
      <c r="E11" s="17">
        <f t="shared" si="0"/>
        <v>5.8823529411764705E-2</v>
      </c>
      <c r="F11" s="15">
        <f t="shared" si="1"/>
        <v>5823.0676470588242</v>
      </c>
    </row>
    <row r="12" spans="1:8" x14ac:dyDescent="0.25">
      <c r="A12" s="12">
        <v>8</v>
      </c>
      <c r="B12" s="13" t="s">
        <v>24</v>
      </c>
      <c r="C12" s="18" t="s">
        <v>42</v>
      </c>
      <c r="D12" s="19">
        <v>6</v>
      </c>
      <c r="E12" s="17">
        <f t="shared" si="0"/>
        <v>7.0588235294117646E-2</v>
      </c>
      <c r="F12" s="15">
        <f t="shared" si="1"/>
        <v>6987.681176470589</v>
      </c>
    </row>
    <row r="13" spans="1:8" x14ac:dyDescent="0.25">
      <c r="A13" s="12">
        <v>9</v>
      </c>
      <c r="B13" s="13" t="s">
        <v>25</v>
      </c>
      <c r="C13" s="18" t="s">
        <v>43</v>
      </c>
      <c r="D13" s="19">
        <v>4</v>
      </c>
      <c r="E13" s="17">
        <f t="shared" si="0"/>
        <v>4.7058823529411764E-2</v>
      </c>
      <c r="F13" s="15">
        <f t="shared" si="1"/>
        <v>4658.4541176470593</v>
      </c>
    </row>
    <row r="14" spans="1:8" x14ac:dyDescent="0.25">
      <c r="A14" s="12">
        <v>10</v>
      </c>
      <c r="B14" s="13" t="s">
        <v>26</v>
      </c>
      <c r="C14" s="18" t="s">
        <v>44</v>
      </c>
      <c r="D14" s="19">
        <v>5</v>
      </c>
      <c r="E14" s="17">
        <f t="shared" si="0"/>
        <v>5.8823529411764705E-2</v>
      </c>
      <c r="F14" s="15">
        <f t="shared" si="1"/>
        <v>5823.0676470588242</v>
      </c>
    </row>
    <row r="15" spans="1:8" x14ac:dyDescent="0.25">
      <c r="A15" s="12">
        <v>11</v>
      </c>
      <c r="B15" s="13" t="s">
        <v>27</v>
      </c>
      <c r="C15" s="18" t="s">
        <v>45</v>
      </c>
      <c r="D15" s="19">
        <v>4</v>
      </c>
      <c r="E15" s="17">
        <f t="shared" si="0"/>
        <v>4.7058823529411764E-2</v>
      </c>
      <c r="F15" s="15">
        <f t="shared" si="1"/>
        <v>4658.4541176470593</v>
      </c>
    </row>
    <row r="16" spans="1:8" x14ac:dyDescent="0.25">
      <c r="A16" s="12">
        <v>12</v>
      </c>
      <c r="B16" s="13" t="s">
        <v>28</v>
      </c>
      <c r="C16" s="18" t="s">
        <v>46</v>
      </c>
      <c r="D16" s="19">
        <v>6</v>
      </c>
      <c r="E16" s="17">
        <f t="shared" si="0"/>
        <v>7.0588235294117646E-2</v>
      </c>
      <c r="F16" s="15">
        <f t="shared" si="1"/>
        <v>6987.681176470589</v>
      </c>
    </row>
    <row r="17" spans="1:6" x14ac:dyDescent="0.25">
      <c r="A17" s="12">
        <v>13</v>
      </c>
      <c r="B17" s="13" t="s">
        <v>29</v>
      </c>
      <c r="C17" s="18" t="s">
        <v>47</v>
      </c>
      <c r="D17" s="19">
        <v>5</v>
      </c>
      <c r="E17" s="17">
        <f t="shared" si="0"/>
        <v>5.8823529411764705E-2</v>
      </c>
      <c r="F17" s="15">
        <f t="shared" si="1"/>
        <v>5823.0676470588242</v>
      </c>
    </row>
    <row r="18" spans="1:6" x14ac:dyDescent="0.25">
      <c r="A18" s="12">
        <v>14</v>
      </c>
      <c r="B18" s="13" t="s">
        <v>30</v>
      </c>
      <c r="C18" s="18" t="s">
        <v>48</v>
      </c>
      <c r="D18" s="19">
        <v>5</v>
      </c>
      <c r="E18" s="17">
        <f t="shared" si="0"/>
        <v>5.8823529411764705E-2</v>
      </c>
      <c r="F18" s="15">
        <f t="shared" si="1"/>
        <v>5823.0676470588242</v>
      </c>
    </row>
    <row r="19" spans="1:6" x14ac:dyDescent="0.25">
      <c r="A19" s="12">
        <v>15</v>
      </c>
      <c r="B19" s="13" t="s">
        <v>31</v>
      </c>
      <c r="C19" s="18" t="s">
        <v>49</v>
      </c>
      <c r="D19" s="19">
        <v>4</v>
      </c>
      <c r="E19" s="17">
        <f t="shared" si="0"/>
        <v>4.7058823529411764E-2</v>
      </c>
      <c r="F19" s="15">
        <f t="shared" si="1"/>
        <v>4658.4541176470593</v>
      </c>
    </row>
    <row r="20" spans="1:6" x14ac:dyDescent="0.25">
      <c r="A20" s="12">
        <v>16</v>
      </c>
      <c r="B20" s="13" t="s">
        <v>32</v>
      </c>
      <c r="C20" s="18" t="s">
        <v>50</v>
      </c>
      <c r="D20" s="19">
        <v>4</v>
      </c>
      <c r="E20" s="17">
        <f t="shared" si="0"/>
        <v>4.7058823529411764E-2</v>
      </c>
      <c r="F20" s="15">
        <f t="shared" si="1"/>
        <v>4658.4541176470593</v>
      </c>
    </row>
    <row r="21" spans="1:6" x14ac:dyDescent="0.25">
      <c r="A21" s="12">
        <v>17</v>
      </c>
      <c r="B21" s="13" t="s">
        <v>33</v>
      </c>
      <c r="C21" s="18" t="s">
        <v>51</v>
      </c>
      <c r="D21" s="19">
        <v>3</v>
      </c>
      <c r="E21" s="17">
        <f t="shared" si="0"/>
        <v>3.5294117647058823E-2</v>
      </c>
      <c r="F21" s="15">
        <f t="shared" si="1"/>
        <v>3493.8405882352945</v>
      </c>
    </row>
    <row r="22" spans="1:6" x14ac:dyDescent="0.25">
      <c r="D22" s="19">
        <v>85</v>
      </c>
      <c r="E22" s="17">
        <f>SUM(E5:E21)</f>
        <v>1.0000000000000002</v>
      </c>
      <c r="F22" s="16">
        <f>SUM(F5:F21)</f>
        <v>98992.15</v>
      </c>
    </row>
  </sheetData>
  <mergeCells count="1">
    <mergeCell ref="H1:H2"/>
  </mergeCells>
  <hyperlinks>
    <hyperlink ref="H1:H2" location="'ADAIN 2024'!A1" display="'ADAIN 2024'!A1" xr:uid="{5111C7FE-6471-4CE3-B2C2-2C909463F48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B325-044A-429C-825E-D47B62C10D99}">
  <dimension ref="A1:H22"/>
  <sheetViews>
    <sheetView zoomScale="90" zoomScaleNormal="90" workbookViewId="0">
      <selection activeCell="H1" sqref="H1:H2"/>
    </sheetView>
  </sheetViews>
  <sheetFormatPr baseColWidth="10" defaultRowHeight="15" x14ac:dyDescent="0.25"/>
  <cols>
    <col min="1" max="1" width="3.7109375" customWidth="1"/>
    <col min="2" max="2" width="26.85546875" bestFit="1" customWidth="1"/>
    <col min="3" max="3" width="13.85546875" bestFit="1" customWidth="1"/>
    <col min="8" max="8" width="13.7109375" customWidth="1"/>
  </cols>
  <sheetData>
    <row r="1" spans="1:8" ht="15" customHeight="1" x14ac:dyDescent="0.25">
      <c r="B1" s="140" t="s">
        <v>0</v>
      </c>
      <c r="C1" s="140" t="s">
        <v>52</v>
      </c>
      <c r="H1" s="159" t="s">
        <v>152</v>
      </c>
    </row>
    <row r="2" spans="1:8" x14ac:dyDescent="0.25">
      <c r="B2" s="2" t="s">
        <v>7</v>
      </c>
      <c r="C2" s="15">
        <f>'ADAIN 2024'!D19</f>
        <v>98992.150000000009</v>
      </c>
      <c r="H2" s="160"/>
    </row>
    <row r="4" spans="1:8" ht="38.25" x14ac:dyDescent="0.25">
      <c r="A4" s="140" t="s">
        <v>34</v>
      </c>
      <c r="B4" s="140" t="s">
        <v>10</v>
      </c>
      <c r="C4" s="140" t="s">
        <v>11</v>
      </c>
      <c r="D4" s="141" t="s">
        <v>113</v>
      </c>
      <c r="E4" s="140" t="s">
        <v>1</v>
      </c>
      <c r="F4" s="140" t="s">
        <v>2</v>
      </c>
    </row>
    <row r="5" spans="1:8" x14ac:dyDescent="0.25">
      <c r="A5" s="12">
        <v>1</v>
      </c>
      <c r="B5" s="14" t="s">
        <v>17</v>
      </c>
      <c r="C5" s="18" t="s">
        <v>35</v>
      </c>
      <c r="D5" s="19">
        <v>5</v>
      </c>
      <c r="E5" s="17">
        <f>D5/$D$22</f>
        <v>7.2463768115942032E-2</v>
      </c>
      <c r="F5" s="15">
        <f>$C$2*E5</f>
        <v>7173.3442028985519</v>
      </c>
    </row>
    <row r="6" spans="1:8" x14ac:dyDescent="0.25">
      <c r="A6" s="12">
        <v>2</v>
      </c>
      <c r="B6" s="13" t="s">
        <v>18</v>
      </c>
      <c r="C6" s="18" t="s">
        <v>36</v>
      </c>
      <c r="D6" s="19">
        <v>3</v>
      </c>
      <c r="E6" s="17">
        <f t="shared" ref="E6:E21" si="0">D6/$D$22</f>
        <v>4.3478260869565216E-2</v>
      </c>
      <c r="F6" s="15">
        <f t="shared" ref="F6:F21" si="1">$C$2*E6</f>
        <v>4304.0065217391311</v>
      </c>
    </row>
    <row r="7" spans="1:8" x14ac:dyDescent="0.25">
      <c r="A7" s="12">
        <v>3</v>
      </c>
      <c r="B7" s="13" t="s">
        <v>19</v>
      </c>
      <c r="C7" s="18" t="s">
        <v>37</v>
      </c>
      <c r="D7" s="19">
        <v>5</v>
      </c>
      <c r="E7" s="17">
        <f t="shared" si="0"/>
        <v>7.2463768115942032E-2</v>
      </c>
      <c r="F7" s="15">
        <f t="shared" si="1"/>
        <v>7173.3442028985519</v>
      </c>
    </row>
    <row r="8" spans="1:8" x14ac:dyDescent="0.25">
      <c r="A8" s="12">
        <v>4</v>
      </c>
      <c r="B8" s="13" t="s">
        <v>20</v>
      </c>
      <c r="C8" s="18" t="s">
        <v>38</v>
      </c>
      <c r="D8" s="19">
        <v>5</v>
      </c>
      <c r="E8" s="17">
        <f t="shared" si="0"/>
        <v>7.2463768115942032E-2</v>
      </c>
      <c r="F8" s="15">
        <f t="shared" si="1"/>
        <v>7173.3442028985519</v>
      </c>
    </row>
    <row r="9" spans="1:8" x14ac:dyDescent="0.25">
      <c r="A9" s="12">
        <v>5</v>
      </c>
      <c r="B9" s="13" t="s">
        <v>21</v>
      </c>
      <c r="C9" s="18" t="s">
        <v>39</v>
      </c>
      <c r="D9" s="19">
        <v>5</v>
      </c>
      <c r="E9" s="17">
        <f t="shared" si="0"/>
        <v>7.2463768115942032E-2</v>
      </c>
      <c r="F9" s="15">
        <f t="shared" si="1"/>
        <v>7173.3442028985519</v>
      </c>
    </row>
    <row r="10" spans="1:8" x14ac:dyDescent="0.25">
      <c r="A10" s="12">
        <v>6</v>
      </c>
      <c r="B10" s="13" t="s">
        <v>22</v>
      </c>
      <c r="C10" s="18" t="s">
        <v>40</v>
      </c>
      <c r="D10" s="19">
        <v>5</v>
      </c>
      <c r="E10" s="17">
        <f t="shared" si="0"/>
        <v>7.2463768115942032E-2</v>
      </c>
      <c r="F10" s="15">
        <f t="shared" si="1"/>
        <v>7173.3442028985519</v>
      </c>
    </row>
    <row r="11" spans="1:8" x14ac:dyDescent="0.25">
      <c r="A11" s="12">
        <v>7</v>
      </c>
      <c r="B11" s="13" t="s">
        <v>23</v>
      </c>
      <c r="C11" s="18" t="s">
        <v>41</v>
      </c>
      <c r="D11" s="19">
        <v>4</v>
      </c>
      <c r="E11" s="17">
        <f t="shared" si="0"/>
        <v>5.7971014492753624E-2</v>
      </c>
      <c r="F11" s="15">
        <f t="shared" si="1"/>
        <v>5738.6753623188415</v>
      </c>
    </row>
    <row r="12" spans="1:8" x14ac:dyDescent="0.25">
      <c r="A12" s="12">
        <v>8</v>
      </c>
      <c r="B12" s="13" t="s">
        <v>24</v>
      </c>
      <c r="C12" s="18" t="s">
        <v>42</v>
      </c>
      <c r="D12" s="19">
        <v>5</v>
      </c>
      <c r="E12" s="17">
        <f t="shared" si="0"/>
        <v>7.2463768115942032E-2</v>
      </c>
      <c r="F12" s="15">
        <f t="shared" si="1"/>
        <v>7173.3442028985519</v>
      </c>
    </row>
    <row r="13" spans="1:8" x14ac:dyDescent="0.25">
      <c r="A13" s="12">
        <v>9</v>
      </c>
      <c r="B13" s="13" t="s">
        <v>25</v>
      </c>
      <c r="C13" s="18" t="s">
        <v>43</v>
      </c>
      <c r="D13" s="19">
        <v>4</v>
      </c>
      <c r="E13" s="17">
        <f t="shared" si="0"/>
        <v>5.7971014492753624E-2</v>
      </c>
      <c r="F13" s="15">
        <f t="shared" si="1"/>
        <v>5738.6753623188415</v>
      </c>
    </row>
    <row r="14" spans="1:8" x14ac:dyDescent="0.25">
      <c r="A14" s="12">
        <v>10</v>
      </c>
      <c r="B14" s="13" t="s">
        <v>26</v>
      </c>
      <c r="C14" s="18" t="s">
        <v>44</v>
      </c>
      <c r="D14" s="19">
        <v>4</v>
      </c>
      <c r="E14" s="17">
        <f t="shared" si="0"/>
        <v>5.7971014492753624E-2</v>
      </c>
      <c r="F14" s="15">
        <f t="shared" si="1"/>
        <v>5738.6753623188415</v>
      </c>
    </row>
    <row r="15" spans="1:8" x14ac:dyDescent="0.25">
      <c r="A15" s="12">
        <v>11</v>
      </c>
      <c r="B15" s="13" t="s">
        <v>27</v>
      </c>
      <c r="C15" s="18" t="s">
        <v>45</v>
      </c>
      <c r="D15" s="19">
        <v>4</v>
      </c>
      <c r="E15" s="17">
        <f t="shared" si="0"/>
        <v>5.7971014492753624E-2</v>
      </c>
      <c r="F15" s="15">
        <f t="shared" si="1"/>
        <v>5738.6753623188415</v>
      </c>
    </row>
    <row r="16" spans="1:8" x14ac:dyDescent="0.25">
      <c r="A16" s="12">
        <v>12</v>
      </c>
      <c r="B16" s="13" t="s">
        <v>28</v>
      </c>
      <c r="C16" s="18" t="s">
        <v>46</v>
      </c>
      <c r="D16" s="19">
        <v>5</v>
      </c>
      <c r="E16" s="17">
        <f t="shared" si="0"/>
        <v>7.2463768115942032E-2</v>
      </c>
      <c r="F16" s="15">
        <f t="shared" si="1"/>
        <v>7173.3442028985519</v>
      </c>
    </row>
    <row r="17" spans="1:6" x14ac:dyDescent="0.25">
      <c r="A17" s="12">
        <v>13</v>
      </c>
      <c r="B17" s="13" t="s">
        <v>29</v>
      </c>
      <c r="C17" s="18" t="s">
        <v>47</v>
      </c>
      <c r="D17" s="19">
        <v>3</v>
      </c>
      <c r="E17" s="17">
        <f t="shared" si="0"/>
        <v>4.3478260869565216E-2</v>
      </c>
      <c r="F17" s="15">
        <f t="shared" si="1"/>
        <v>4304.0065217391311</v>
      </c>
    </row>
    <row r="18" spans="1:6" x14ac:dyDescent="0.25">
      <c r="A18" s="12">
        <v>14</v>
      </c>
      <c r="B18" s="13" t="s">
        <v>30</v>
      </c>
      <c r="C18" s="18" t="s">
        <v>48</v>
      </c>
      <c r="D18" s="19">
        <v>4</v>
      </c>
      <c r="E18" s="17">
        <f t="shared" si="0"/>
        <v>5.7971014492753624E-2</v>
      </c>
      <c r="F18" s="15">
        <f t="shared" si="1"/>
        <v>5738.6753623188415</v>
      </c>
    </row>
    <row r="19" spans="1:6" x14ac:dyDescent="0.25">
      <c r="A19" s="12">
        <v>15</v>
      </c>
      <c r="B19" s="13" t="s">
        <v>31</v>
      </c>
      <c r="C19" s="18" t="s">
        <v>49</v>
      </c>
      <c r="D19" s="19">
        <v>3</v>
      </c>
      <c r="E19" s="17">
        <f t="shared" si="0"/>
        <v>4.3478260869565216E-2</v>
      </c>
      <c r="F19" s="15">
        <f t="shared" si="1"/>
        <v>4304.0065217391311</v>
      </c>
    </row>
    <row r="20" spans="1:6" x14ac:dyDescent="0.25">
      <c r="A20" s="12">
        <v>16</v>
      </c>
      <c r="B20" s="13" t="s">
        <v>32</v>
      </c>
      <c r="C20" s="18" t="s">
        <v>50</v>
      </c>
      <c r="D20" s="19">
        <v>3</v>
      </c>
      <c r="E20" s="17">
        <f t="shared" si="0"/>
        <v>4.3478260869565216E-2</v>
      </c>
      <c r="F20" s="15">
        <f t="shared" si="1"/>
        <v>4304.0065217391311</v>
      </c>
    </row>
    <row r="21" spans="1:6" x14ac:dyDescent="0.25">
      <c r="A21" s="12">
        <v>17</v>
      </c>
      <c r="B21" s="13" t="s">
        <v>33</v>
      </c>
      <c r="C21" s="18" t="s">
        <v>51</v>
      </c>
      <c r="D21" s="19">
        <v>2</v>
      </c>
      <c r="E21" s="17">
        <f t="shared" si="0"/>
        <v>2.8985507246376812E-2</v>
      </c>
      <c r="F21" s="15">
        <f t="shared" si="1"/>
        <v>2869.3376811594208</v>
      </c>
    </row>
    <row r="22" spans="1:6" x14ac:dyDescent="0.25">
      <c r="D22" s="19">
        <f>SUM(D5:D21)</f>
        <v>69</v>
      </c>
      <c r="E22" s="17">
        <f>SUM(E5:E21)</f>
        <v>1</v>
      </c>
      <c r="F22" s="16">
        <f>SUM(F5:F21)</f>
        <v>98992.150000000009</v>
      </c>
    </row>
  </sheetData>
  <mergeCells count="1">
    <mergeCell ref="H1:H2"/>
  </mergeCells>
  <hyperlinks>
    <hyperlink ref="H1:H2" location="'ADAIN 2024'!A1" display="'ADAIN 2024'!A1" xr:uid="{07BF95A8-8095-4B03-B765-8E6185FB5D2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743AC-D658-4234-A4DE-C5DE3E0CFC4B}">
  <dimension ref="A1:I22"/>
  <sheetViews>
    <sheetView zoomScale="90" zoomScaleNormal="90" workbookViewId="0">
      <selection activeCell="I1" sqref="I1:I2"/>
    </sheetView>
  </sheetViews>
  <sheetFormatPr baseColWidth="10" defaultRowHeight="15" x14ac:dyDescent="0.25"/>
  <cols>
    <col min="1" max="1" width="5.5703125" customWidth="1"/>
    <col min="2" max="2" width="26.85546875" bestFit="1" customWidth="1"/>
    <col min="3" max="3" width="13.85546875" bestFit="1" customWidth="1"/>
    <col min="4" max="4" width="15.5703125" bestFit="1" customWidth="1"/>
    <col min="5" max="5" width="11.28515625" customWidth="1"/>
    <col min="7" max="7" width="12.7109375" bestFit="1" customWidth="1"/>
    <col min="9" max="9" width="13.7109375" customWidth="1"/>
  </cols>
  <sheetData>
    <row r="1" spans="1:9" ht="15" customHeight="1" x14ac:dyDescent="0.25">
      <c r="B1" s="140" t="s">
        <v>0</v>
      </c>
      <c r="C1" s="140" t="s">
        <v>52</v>
      </c>
      <c r="D1" s="23"/>
      <c r="E1" s="23"/>
      <c r="I1" s="159" t="s">
        <v>152</v>
      </c>
    </row>
    <row r="2" spans="1:9" x14ac:dyDescent="0.25">
      <c r="B2" s="2" t="s">
        <v>8</v>
      </c>
      <c r="C2" s="15">
        <f>'ADAIN 2024'!D20</f>
        <v>1187905.8</v>
      </c>
      <c r="D2" s="22"/>
      <c r="E2" s="22"/>
      <c r="I2" s="160"/>
    </row>
    <row r="4" spans="1:9" ht="25.5" x14ac:dyDescent="0.25">
      <c r="A4" s="140" t="s">
        <v>34</v>
      </c>
      <c r="B4" s="140" t="s">
        <v>10</v>
      </c>
      <c r="C4" s="140" t="s">
        <v>11</v>
      </c>
      <c r="D4" s="140" t="s">
        <v>54</v>
      </c>
      <c r="E4" s="140" t="s">
        <v>55</v>
      </c>
      <c r="F4" s="141" t="s">
        <v>70</v>
      </c>
      <c r="G4" s="140" t="s">
        <v>2</v>
      </c>
    </row>
    <row r="5" spans="1:9" x14ac:dyDescent="0.25">
      <c r="A5" s="12">
        <v>1</v>
      </c>
      <c r="B5" s="14" t="s">
        <v>17</v>
      </c>
      <c r="C5" s="12" t="s">
        <v>35</v>
      </c>
      <c r="D5" s="12" t="s">
        <v>56</v>
      </c>
      <c r="E5" s="24">
        <v>7</v>
      </c>
      <c r="F5" s="17">
        <v>0.10238665181677539</v>
      </c>
      <c r="G5" s="15">
        <f>$C$2*F5</f>
        <v>121625.69753572803</v>
      </c>
    </row>
    <row r="6" spans="1:9" x14ac:dyDescent="0.25">
      <c r="A6" s="12">
        <v>2</v>
      </c>
      <c r="B6" s="13" t="s">
        <v>18</v>
      </c>
      <c r="C6" s="12" t="s">
        <v>36</v>
      </c>
      <c r="D6" s="12" t="s">
        <v>57</v>
      </c>
      <c r="E6" s="24">
        <v>1</v>
      </c>
      <c r="F6" s="17">
        <v>8.0133736108430581E-2</v>
      </c>
      <c r="G6" s="15">
        <f t="shared" ref="G6:G21" si="0">$C$2*F6</f>
        <v>95191.329898874115</v>
      </c>
    </row>
    <row r="7" spans="1:9" x14ac:dyDescent="0.25">
      <c r="A7" s="12">
        <v>3</v>
      </c>
      <c r="B7" s="13" t="s">
        <v>19</v>
      </c>
      <c r="C7" s="12" t="s">
        <v>37</v>
      </c>
      <c r="D7" s="12" t="s">
        <v>58</v>
      </c>
      <c r="E7" s="24">
        <v>9</v>
      </c>
      <c r="F7" s="17">
        <v>8.4064619389292147E-2</v>
      </c>
      <c r="G7" s="15">
        <f t="shared" si="0"/>
        <v>99860.848947332604</v>
      </c>
    </row>
    <row r="8" spans="1:9" x14ac:dyDescent="0.25">
      <c r="A8" s="12">
        <v>4</v>
      </c>
      <c r="B8" s="13" t="s">
        <v>20</v>
      </c>
      <c r="C8" s="12" t="s">
        <v>38</v>
      </c>
      <c r="D8" s="12" t="s">
        <v>59</v>
      </c>
      <c r="E8" s="24">
        <v>8</v>
      </c>
      <c r="F8" s="17">
        <v>7.0385677503925909E-2</v>
      </c>
      <c r="G8" s="15">
        <f t="shared" si="0"/>
        <v>83611.554543843115</v>
      </c>
    </row>
    <row r="9" spans="1:9" x14ac:dyDescent="0.25">
      <c r="A9" s="12">
        <v>5</v>
      </c>
      <c r="B9" s="13" t="s">
        <v>21</v>
      </c>
      <c r="C9" s="12" t="s">
        <v>39</v>
      </c>
      <c r="D9" s="12" t="s">
        <v>60</v>
      </c>
      <c r="E9" s="24">
        <v>13</v>
      </c>
      <c r="F9" s="17">
        <v>8.6737708280549605E-3</v>
      </c>
      <c r="G9" s="15">
        <f t="shared" si="0"/>
        <v>10303.62267451729</v>
      </c>
    </row>
    <row r="10" spans="1:9" x14ac:dyDescent="0.25">
      <c r="A10" s="12">
        <v>6</v>
      </c>
      <c r="B10" s="13" t="s">
        <v>22</v>
      </c>
      <c r="C10" s="12" t="s">
        <v>40</v>
      </c>
      <c r="D10" s="12" t="s">
        <v>61</v>
      </c>
      <c r="E10" s="24">
        <v>2</v>
      </c>
      <c r="F10" s="17">
        <v>0.17474039756912327</v>
      </c>
      <c r="G10" s="15">
        <f t="shared" si="0"/>
        <v>207575.13176666744</v>
      </c>
    </row>
    <row r="11" spans="1:9" x14ac:dyDescent="0.25">
      <c r="A11" s="12">
        <v>7</v>
      </c>
      <c r="B11" s="13" t="s">
        <v>23</v>
      </c>
      <c r="C11" s="12" t="s">
        <v>41</v>
      </c>
      <c r="D11" s="12" t="s">
        <v>62</v>
      </c>
      <c r="E11" s="24">
        <v>4</v>
      </c>
      <c r="F11" s="17">
        <v>4.8540200077849559E-2</v>
      </c>
      <c r="G11" s="15">
        <f t="shared" si="0"/>
        <v>57661.185205637943</v>
      </c>
    </row>
    <row r="12" spans="1:9" x14ac:dyDescent="0.25">
      <c r="A12" s="12">
        <v>8</v>
      </c>
      <c r="B12" s="13" t="s">
        <v>24</v>
      </c>
      <c r="C12" s="12" t="s">
        <v>42</v>
      </c>
      <c r="D12" s="12" t="s">
        <v>63</v>
      </c>
      <c r="E12" s="24">
        <v>5</v>
      </c>
      <c r="F12" s="17">
        <v>1.2989284033478092E-2</v>
      </c>
      <c r="G12" s="15">
        <f t="shared" si="0"/>
        <v>15430.045841216021</v>
      </c>
    </row>
    <row r="13" spans="1:9" x14ac:dyDescent="0.25">
      <c r="A13" s="12">
        <v>9</v>
      </c>
      <c r="B13" s="13" t="s">
        <v>25</v>
      </c>
      <c r="C13" s="12" t="s">
        <v>43</v>
      </c>
      <c r="D13" s="12" t="s">
        <v>64</v>
      </c>
      <c r="E13" s="24">
        <v>6</v>
      </c>
      <c r="F13" s="17">
        <v>0.14412370320149046</v>
      </c>
      <c r="G13" s="15">
        <f t="shared" si="0"/>
        <v>171205.38295052908</v>
      </c>
    </row>
    <row r="14" spans="1:9" x14ac:dyDescent="0.25">
      <c r="A14" s="12">
        <v>10</v>
      </c>
      <c r="B14" s="13" t="s">
        <v>26</v>
      </c>
      <c r="C14" s="12" t="s">
        <v>44</v>
      </c>
      <c r="D14" s="12" t="s">
        <v>65</v>
      </c>
      <c r="E14" s="24">
        <v>10</v>
      </c>
      <c r="F14" s="17">
        <v>4.8800718875079044E-2</v>
      </c>
      <c r="G14" s="15">
        <f t="shared" si="0"/>
        <v>57970.656995875877</v>
      </c>
    </row>
    <row r="15" spans="1:9" x14ac:dyDescent="0.25">
      <c r="A15" s="12">
        <v>11</v>
      </c>
      <c r="B15" s="13" t="s">
        <v>27</v>
      </c>
      <c r="C15" s="12" t="s">
        <v>45</v>
      </c>
      <c r="D15" s="12" t="s">
        <v>66</v>
      </c>
      <c r="E15" s="24">
        <v>3</v>
      </c>
      <c r="F15" s="17">
        <v>4.2930489754522266E-2</v>
      </c>
      <c r="G15" s="15">
        <f t="shared" si="0"/>
        <v>50997.377776237576</v>
      </c>
    </row>
    <row r="16" spans="1:9" x14ac:dyDescent="0.25">
      <c r="A16" s="12">
        <v>12</v>
      </c>
      <c r="B16" s="13" t="s">
        <v>28</v>
      </c>
      <c r="C16" s="12" t="s">
        <v>46</v>
      </c>
      <c r="D16" s="12" t="s">
        <v>67</v>
      </c>
      <c r="E16" s="24">
        <v>15</v>
      </c>
      <c r="F16" s="17">
        <v>4.1339227668593208E-2</v>
      </c>
      <c r="G16" s="15">
        <f t="shared" si="0"/>
        <v>49107.108315042351</v>
      </c>
    </row>
    <row r="17" spans="1:7" x14ac:dyDescent="0.25">
      <c r="A17" s="12">
        <v>13</v>
      </c>
      <c r="B17" s="13" t="s">
        <v>29</v>
      </c>
      <c r="C17" s="12" t="s">
        <v>47</v>
      </c>
      <c r="D17" s="12" t="s">
        <v>63</v>
      </c>
      <c r="E17" s="24">
        <v>5</v>
      </c>
      <c r="F17" s="17">
        <v>1.2989284033478092E-2</v>
      </c>
      <c r="G17" s="15">
        <f t="shared" si="0"/>
        <v>15430.045841216021</v>
      </c>
    </row>
    <row r="18" spans="1:7" x14ac:dyDescent="0.25">
      <c r="A18" s="12">
        <v>14</v>
      </c>
      <c r="B18" s="13" t="s">
        <v>30</v>
      </c>
      <c r="C18" s="12" t="s">
        <v>48</v>
      </c>
      <c r="D18" s="12" t="s">
        <v>68</v>
      </c>
      <c r="E18" s="24">
        <v>12</v>
      </c>
      <c r="F18" s="17">
        <v>7.7093196296858721E-2</v>
      </c>
      <c r="G18" s="15">
        <f t="shared" si="0"/>
        <v>91579.455021577</v>
      </c>
    </row>
    <row r="19" spans="1:7" x14ac:dyDescent="0.25">
      <c r="A19" s="12">
        <v>15</v>
      </c>
      <c r="B19" s="13" t="s">
        <v>31</v>
      </c>
      <c r="C19" s="12" t="s">
        <v>49</v>
      </c>
      <c r="D19" s="12" t="s">
        <v>60</v>
      </c>
      <c r="E19" s="24">
        <v>13</v>
      </c>
      <c r="F19" s="17">
        <v>8.6737708280549605E-3</v>
      </c>
      <c r="G19" s="15">
        <f t="shared" si="0"/>
        <v>10303.62267451729</v>
      </c>
    </row>
    <row r="20" spans="1:7" x14ac:dyDescent="0.25">
      <c r="A20" s="12">
        <v>16</v>
      </c>
      <c r="B20" s="13" t="s">
        <v>32</v>
      </c>
      <c r="C20" s="12" t="s">
        <v>50</v>
      </c>
      <c r="D20" s="12" t="s">
        <v>60</v>
      </c>
      <c r="E20" s="24">
        <v>13</v>
      </c>
      <c r="F20" s="17">
        <v>8.6737708280549605E-3</v>
      </c>
      <c r="G20" s="15">
        <f t="shared" si="0"/>
        <v>10303.62267451729</v>
      </c>
    </row>
    <row r="21" spans="1:7" x14ac:dyDescent="0.25">
      <c r="A21" s="12">
        <v>17</v>
      </c>
      <c r="B21" s="13" t="s">
        <v>33</v>
      </c>
      <c r="C21" s="12" t="s">
        <v>51</v>
      </c>
      <c r="D21" s="12" t="s">
        <v>69</v>
      </c>
      <c r="E21" s="24">
        <v>11</v>
      </c>
      <c r="F21" s="17">
        <v>3.3461501186938261E-2</v>
      </c>
      <c r="G21" s="15">
        <f t="shared" si="0"/>
        <v>39749.111336670845</v>
      </c>
    </row>
    <row r="22" spans="1:7" x14ac:dyDescent="0.25">
      <c r="F22" s="25">
        <f>SUM(F5:F21)</f>
        <v>1.0000000000000002</v>
      </c>
      <c r="G22" s="26">
        <f>SUM(G5:G21)</f>
        <v>1187905.7999999998</v>
      </c>
    </row>
  </sheetData>
  <mergeCells count="1">
    <mergeCell ref="I1:I2"/>
  </mergeCells>
  <hyperlinks>
    <hyperlink ref="I1:I2" location="'ADAIN 2024'!A1" display="'ADAIN 2024'!A1" xr:uid="{6DCE831F-DEB5-47CF-8846-C60E6463AEE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1C740-8C35-4654-A8C7-410102D61DEC}">
  <dimension ref="A1:T23"/>
  <sheetViews>
    <sheetView zoomScale="90" zoomScaleNormal="90" workbookViewId="0">
      <selection activeCell="N19" sqref="N19"/>
    </sheetView>
  </sheetViews>
  <sheetFormatPr baseColWidth="10" defaultRowHeight="15" x14ac:dyDescent="0.25"/>
  <cols>
    <col min="1" max="1" width="16" customWidth="1"/>
    <col min="5" max="5" width="14.42578125" customWidth="1"/>
    <col min="7" max="7" width="14.140625" customWidth="1"/>
    <col min="9" max="9" width="15.5703125" customWidth="1"/>
    <col min="11" max="11" width="15" customWidth="1"/>
    <col min="13" max="13" width="15.140625" customWidth="1"/>
  </cols>
  <sheetData>
    <row r="1" spans="1:20" ht="123.75" customHeight="1" x14ac:dyDescent="0.25">
      <c r="A1" s="27"/>
      <c r="B1" s="28"/>
      <c r="C1" s="28"/>
      <c r="D1" s="162" t="s">
        <v>123</v>
      </c>
      <c r="E1" s="163"/>
      <c r="F1" s="162" t="s">
        <v>134</v>
      </c>
      <c r="G1" s="163"/>
      <c r="H1" s="164" t="s">
        <v>135</v>
      </c>
      <c r="I1" s="165"/>
      <c r="J1" s="164" t="s">
        <v>147</v>
      </c>
      <c r="K1" s="165"/>
      <c r="L1" s="29"/>
      <c r="M1" s="29"/>
      <c r="N1" s="27"/>
      <c r="O1" s="27"/>
      <c r="P1" s="27"/>
      <c r="Q1" s="27"/>
      <c r="R1" s="27"/>
      <c r="S1" s="27"/>
    </row>
    <row r="2" spans="1:20" x14ac:dyDescent="0.25">
      <c r="A2" s="27"/>
      <c r="B2" s="27"/>
      <c r="C2" s="27"/>
      <c r="D2" s="166" t="s">
        <v>71</v>
      </c>
      <c r="E2" s="167"/>
      <c r="F2" s="166" t="s">
        <v>71</v>
      </c>
      <c r="G2" s="167"/>
      <c r="H2" s="166" t="s">
        <v>71</v>
      </c>
      <c r="I2" s="167"/>
      <c r="J2" s="166" t="s">
        <v>71</v>
      </c>
      <c r="K2" s="167"/>
      <c r="L2" s="161" t="s">
        <v>72</v>
      </c>
      <c r="M2" s="161"/>
      <c r="N2" s="27"/>
      <c r="O2" s="27"/>
      <c r="P2" s="27"/>
      <c r="Q2" s="27"/>
      <c r="R2" s="27"/>
      <c r="S2" s="27"/>
    </row>
    <row r="3" spans="1:20" ht="63.75" x14ac:dyDescent="0.25">
      <c r="A3" s="149" t="s">
        <v>73</v>
      </c>
      <c r="B3" s="150" t="s">
        <v>55</v>
      </c>
      <c r="C3" s="150" t="s">
        <v>74</v>
      </c>
      <c r="D3" s="150" t="s">
        <v>75</v>
      </c>
      <c r="E3" s="150" t="s">
        <v>107</v>
      </c>
      <c r="F3" s="150" t="s">
        <v>75</v>
      </c>
      <c r="G3" s="150" t="s">
        <v>107</v>
      </c>
      <c r="H3" s="150" t="s">
        <v>75</v>
      </c>
      <c r="I3" s="150" t="s">
        <v>107</v>
      </c>
      <c r="J3" s="150" t="s">
        <v>75</v>
      </c>
      <c r="K3" s="150" t="s">
        <v>107</v>
      </c>
      <c r="L3" s="150" t="s">
        <v>75</v>
      </c>
      <c r="M3" s="150" t="s">
        <v>76</v>
      </c>
      <c r="N3" s="150" t="s">
        <v>77</v>
      </c>
      <c r="O3" s="150" t="s">
        <v>78</v>
      </c>
      <c r="P3" s="150" t="s">
        <v>79</v>
      </c>
      <c r="Q3" s="150" t="s">
        <v>80</v>
      </c>
      <c r="R3" s="150" t="s">
        <v>81</v>
      </c>
      <c r="S3" s="150" t="s">
        <v>82</v>
      </c>
      <c r="T3" s="150" t="s">
        <v>103</v>
      </c>
    </row>
    <row r="4" spans="1:20" x14ac:dyDescent="0.25">
      <c r="A4" s="30" t="s">
        <v>67</v>
      </c>
      <c r="B4" s="31">
        <v>15</v>
      </c>
      <c r="C4" s="31" t="s">
        <v>83</v>
      </c>
      <c r="D4" s="32">
        <f>IFERROR(VLOOKUP(A4,'19.11'!$A$7:$C$23,2,0),0)</f>
        <v>5</v>
      </c>
      <c r="E4" s="32">
        <f>IFERROR(VLOOKUP(A4,'19.11'!$A$7:$C$23,3,0),0)</f>
        <v>27952192</v>
      </c>
      <c r="F4" s="32">
        <f>IFERROR(VLOOKUP(A4,'19.12'!$A$7:$C$23,2,0),0)</f>
        <v>14</v>
      </c>
      <c r="G4" s="32">
        <f>IFERROR(VLOOKUP(A4,'19.12'!$A$7:$C$23,3,0),0)</f>
        <v>64574373</v>
      </c>
      <c r="H4" s="32">
        <f>IFERROR(VLOOKUP(A4,'19.13'!$A$7:$C$23,2,0),0)</f>
        <v>5</v>
      </c>
      <c r="I4" s="32">
        <f>IFERROR(VLOOKUP(A4,'19.13'!$A$7:$C$23,3,0),0)</f>
        <v>155193997</v>
      </c>
      <c r="J4" s="32">
        <f>IFERROR(VLOOKUP(A4,'19.9'!$A$7:$C$23,2,0),0)</f>
        <v>1</v>
      </c>
      <c r="K4" s="32">
        <f>IFERROR(VLOOKUP(A4,'19.9'!$A$7:$C$23,3,0),0)</f>
        <v>19990012</v>
      </c>
      <c r="L4" s="32">
        <f>D4+F4+H4+J4</f>
        <v>25</v>
      </c>
      <c r="M4" s="32">
        <f>E4+G4+I4+K4</f>
        <v>267710574</v>
      </c>
      <c r="N4" s="32">
        <f>VLOOKUP(B4,Población!$A$6:$B$21,2,0)</f>
        <v>226068</v>
      </c>
      <c r="O4" s="30">
        <f t="shared" ref="O4:O19" si="0">IF(C4="SÍ",(M4/N4),0)</f>
        <v>1184.2037528531239</v>
      </c>
      <c r="P4" s="33">
        <f t="shared" ref="P4:P19" si="1">IF(O4&gt;0,$O$22/O4,0)</f>
        <v>0.23657510366050508</v>
      </c>
      <c r="Q4" s="33">
        <f t="shared" ref="Q4:Q19" si="2">P4/$P$20</f>
        <v>4.1339227668593208E-2</v>
      </c>
      <c r="R4" s="31">
        <v>1</v>
      </c>
      <c r="S4" s="33">
        <f>IF(Q4&gt;0,(Q4/R4),0)</f>
        <v>4.1339227668593208E-2</v>
      </c>
      <c r="T4" s="33">
        <f>R4*S4</f>
        <v>4.1339227668593208E-2</v>
      </c>
    </row>
    <row r="5" spans="1:20" x14ac:dyDescent="0.25">
      <c r="A5" s="30" t="s">
        <v>57</v>
      </c>
      <c r="B5" s="31">
        <v>1</v>
      </c>
      <c r="C5" s="31" t="s">
        <v>83</v>
      </c>
      <c r="D5" s="32">
        <f>IFERROR(VLOOKUP(A5,'19.11'!$A$7:$C$23,2,0),0)</f>
        <v>4</v>
      </c>
      <c r="E5" s="32">
        <f>IFERROR(VLOOKUP(A5,'19.11'!$A$7:$C$23,3,0),0)</f>
        <v>57429322</v>
      </c>
      <c r="F5" s="32">
        <f>IFERROR(VLOOKUP(A5,'19.12'!$A$7:$C$23,2,0),0)</f>
        <v>10</v>
      </c>
      <c r="G5" s="32">
        <f>IFERROR(VLOOKUP(A5,'19.12'!$A$7:$C$23,3,0),0)</f>
        <v>115632116</v>
      </c>
      <c r="H5" s="32">
        <f>IFERROR(VLOOKUP(A5,'19.13'!$A$7:$C$23,2,0),0)</f>
        <v>1</v>
      </c>
      <c r="I5" s="32">
        <f>IFERROR(VLOOKUP(A5,'19.13'!$A$7:$C$23,3,0),0)</f>
        <v>3250000</v>
      </c>
      <c r="J5" s="32">
        <f>IFERROR(VLOOKUP(A5,'19.9'!$A$7:$C$23,2,0),0)</f>
        <v>3</v>
      </c>
      <c r="K5" s="32">
        <f>IFERROR(VLOOKUP(A5,'19.9'!$A$7:$C$23,3,0),0)</f>
        <v>25627967</v>
      </c>
      <c r="L5" s="32">
        <f t="shared" ref="L5:M19" si="3">D5+F5+H5+J5</f>
        <v>18</v>
      </c>
      <c r="M5" s="32">
        <f t="shared" si="3"/>
        <v>201939405</v>
      </c>
      <c r="N5" s="32">
        <f>VLOOKUP(B5,Población!$A$6:$B$21,2,0)</f>
        <v>330558</v>
      </c>
      <c r="O5" s="30">
        <f t="shared" si="0"/>
        <v>610.90460675584916</v>
      </c>
      <c r="P5" s="33">
        <f t="shared" si="1"/>
        <v>0.45858735142645835</v>
      </c>
      <c r="Q5" s="33">
        <f t="shared" si="2"/>
        <v>8.0133736108430581E-2</v>
      </c>
      <c r="R5" s="31">
        <v>1</v>
      </c>
      <c r="S5" s="33">
        <f t="shared" ref="S5:S19" si="4">IF(Q5&gt;0,(Q5/R5),0)</f>
        <v>8.0133736108430581E-2</v>
      </c>
      <c r="T5" s="33">
        <f t="shared" ref="T5:T19" si="5">R5*S5</f>
        <v>8.0133736108430581E-2</v>
      </c>
    </row>
    <row r="6" spans="1:20" x14ac:dyDescent="0.25">
      <c r="A6" s="30" t="s">
        <v>61</v>
      </c>
      <c r="B6" s="31">
        <v>2</v>
      </c>
      <c r="C6" s="31" t="s">
        <v>83</v>
      </c>
      <c r="D6" s="32">
        <f>IFERROR(VLOOKUP(A6,'19.11'!$A$7:$C$23,2,0),0)</f>
        <v>6</v>
      </c>
      <c r="E6" s="32">
        <f>IFERROR(VLOOKUP(A6,'19.11'!$A$7:$C$23,3,0),0)</f>
        <v>31917159</v>
      </c>
      <c r="F6" s="32">
        <f>IFERROR(VLOOKUP(A6,'19.12'!$A$7:$C$23,2,0),0)</f>
        <v>4</v>
      </c>
      <c r="G6" s="32">
        <f>IFERROR(VLOOKUP(A6,'19.12'!$A$7:$C$23,3,0),0)</f>
        <v>43497165</v>
      </c>
      <c r="H6" s="32">
        <f>IFERROR(VLOOKUP(A6,'19.13'!$A$7:$C$23,2,0),0)</f>
        <v>3</v>
      </c>
      <c r="I6" s="32">
        <f>IFERROR(VLOOKUP(A6,'19.13'!$A$7:$C$23,3,0),0)</f>
        <v>38750286</v>
      </c>
      <c r="J6" s="32">
        <f>IFERROR(VLOOKUP(A6,'19.9'!$A$7:$C$23,2,0),0)</f>
        <v>3</v>
      </c>
      <c r="K6" s="32">
        <f>IFERROR(VLOOKUP(A6,'19.9'!$A$7:$C$23,3,0),0)</f>
        <v>56037939</v>
      </c>
      <c r="L6" s="32">
        <f t="shared" si="3"/>
        <v>16</v>
      </c>
      <c r="M6" s="32">
        <f t="shared" si="3"/>
        <v>170202549</v>
      </c>
      <c r="N6" s="32">
        <f>VLOOKUP(B6,Población!$A$6:$B$21,2,0)</f>
        <v>607534</v>
      </c>
      <c r="O6" s="30">
        <f t="shared" si="0"/>
        <v>280.15312558638692</v>
      </c>
      <c r="P6" s="33">
        <f t="shared" si="1"/>
        <v>1</v>
      </c>
      <c r="Q6" s="33">
        <f t="shared" si="2"/>
        <v>0.17474039756912327</v>
      </c>
      <c r="R6" s="31">
        <v>1</v>
      </c>
      <c r="S6" s="33">
        <f t="shared" si="4"/>
        <v>0.17474039756912327</v>
      </c>
      <c r="T6" s="33">
        <f t="shared" si="5"/>
        <v>0.17474039756912327</v>
      </c>
    </row>
    <row r="7" spans="1:20" x14ac:dyDescent="0.25">
      <c r="A7" s="30" t="s">
        <v>66</v>
      </c>
      <c r="B7" s="31">
        <v>3</v>
      </c>
      <c r="C7" s="31" t="s">
        <v>83</v>
      </c>
      <c r="D7" s="32">
        <f>IFERROR(VLOOKUP(A7,'19.11'!$A$7:$C$23,2,0),0)</f>
        <v>4</v>
      </c>
      <c r="E7" s="32">
        <f>IFERROR(VLOOKUP(A7,'19.11'!$A$7:$C$23,3,0),0)</f>
        <v>162465013.90000001</v>
      </c>
      <c r="F7" s="32">
        <f>IFERROR(VLOOKUP(A7,'19.12'!$A$7:$C$23,2,0),0)</f>
        <v>10</v>
      </c>
      <c r="G7" s="32">
        <f>IFERROR(VLOOKUP(A7,'19.12'!$A$7:$C$23,3,0),0)</f>
        <v>90240451</v>
      </c>
      <c r="H7" s="32">
        <f>IFERROR(VLOOKUP(A7,'19.13'!$A$7:$C$23,2,0),0)</f>
        <v>2</v>
      </c>
      <c r="I7" s="32">
        <f>IFERROR(VLOOKUP(A7,'19.13'!$A$7:$C$23,3,0),0)</f>
        <v>23609184</v>
      </c>
      <c r="J7" s="32">
        <f>IFERROR(VLOOKUP(A7,'19.9'!$A$7:$C$23,2,0),0)</f>
        <v>3</v>
      </c>
      <c r="K7" s="32">
        <f>IFERROR(VLOOKUP(A7,'19.9'!$A$7:$C$23,3,0),0)</f>
        <v>50005595</v>
      </c>
      <c r="L7" s="32">
        <f t="shared" si="3"/>
        <v>19</v>
      </c>
      <c r="M7" s="32">
        <f t="shared" si="3"/>
        <v>326320243.89999998</v>
      </c>
      <c r="N7" s="32">
        <f>VLOOKUP(B7,Población!$A$6:$B$21,2,0)</f>
        <v>286168</v>
      </c>
      <c r="O7" s="30">
        <f t="shared" si="0"/>
        <v>1140.3100413044085</v>
      </c>
      <c r="P7" s="33">
        <f t="shared" si="1"/>
        <v>0.24568153873828721</v>
      </c>
      <c r="Q7" s="33">
        <f t="shared" si="2"/>
        <v>4.2930489754522266E-2</v>
      </c>
      <c r="R7" s="31">
        <v>1</v>
      </c>
      <c r="S7" s="33">
        <f t="shared" si="4"/>
        <v>4.2930489754522266E-2</v>
      </c>
      <c r="T7" s="33">
        <f t="shared" si="5"/>
        <v>4.2930489754522266E-2</v>
      </c>
    </row>
    <row r="8" spans="1:20" x14ac:dyDescent="0.25">
      <c r="A8" s="30" t="s">
        <v>62</v>
      </c>
      <c r="B8" s="31">
        <v>4</v>
      </c>
      <c r="C8" s="31" t="s">
        <v>83</v>
      </c>
      <c r="D8" s="32">
        <f>IFERROR(VLOOKUP(A8,'19.11'!$A$7:$C$23,2,0),0)</f>
        <v>23</v>
      </c>
      <c r="E8" s="32">
        <f>IFERROR(VLOOKUP(A8,'19.11'!$A$7:$C$23,3,0),0)</f>
        <v>190014264</v>
      </c>
      <c r="F8" s="32">
        <f>IFERROR(VLOOKUP(A8,'19.12'!$A$7:$C$23,2,0),0)</f>
        <v>26</v>
      </c>
      <c r="G8" s="32">
        <f>IFERROR(VLOOKUP(A8,'19.12'!$A$7:$C$23,3,0),0)</f>
        <v>230630520</v>
      </c>
      <c r="H8" s="32">
        <f>IFERROR(VLOOKUP(A8,'19.13'!$A$7:$C$23,2,0),0)</f>
        <v>8</v>
      </c>
      <c r="I8" s="32">
        <f>IFERROR(VLOOKUP(A8,'19.13'!$A$7:$C$23,3,0),0)</f>
        <v>233095913</v>
      </c>
      <c r="J8" s="32">
        <f>IFERROR(VLOOKUP(A8,'19.9'!$A$7:$C$23,2,0),0)</f>
        <v>9</v>
      </c>
      <c r="K8" s="32">
        <f>IFERROR(VLOOKUP(A8,'19.9'!$A$7:$C$23,3,0),0)</f>
        <v>110304711</v>
      </c>
      <c r="L8" s="32">
        <f t="shared" si="3"/>
        <v>66</v>
      </c>
      <c r="M8" s="32">
        <f t="shared" si="3"/>
        <v>764045408</v>
      </c>
      <c r="N8" s="32">
        <f>VLOOKUP(B8,Población!$A$6:$B$21,2,0)</f>
        <v>757586</v>
      </c>
      <c r="O8" s="30">
        <f t="shared" si="0"/>
        <v>1008.5263032843797</v>
      </c>
      <c r="P8" s="33">
        <f t="shared" si="1"/>
        <v>0.27778464941770648</v>
      </c>
      <c r="Q8" s="33">
        <f t="shared" si="2"/>
        <v>4.8540200077849559E-2</v>
      </c>
      <c r="R8" s="31">
        <v>1</v>
      </c>
      <c r="S8" s="33">
        <f t="shared" si="4"/>
        <v>4.8540200077849559E-2</v>
      </c>
      <c r="T8" s="33">
        <f t="shared" si="5"/>
        <v>4.8540200077849559E-2</v>
      </c>
    </row>
    <row r="9" spans="1:20" x14ac:dyDescent="0.25">
      <c r="A9" s="30" t="s">
        <v>63</v>
      </c>
      <c r="B9" s="31">
        <v>5</v>
      </c>
      <c r="C9" s="31" t="s">
        <v>83</v>
      </c>
      <c r="D9" s="32">
        <f>IFERROR(VLOOKUP(A9,'19.11'!$A$7:$C$23,2,0),0)</f>
        <v>81</v>
      </c>
      <c r="E9" s="32">
        <f>IFERROR(VLOOKUP(A9,'19.11'!$A$7:$C$23,3,0),0)</f>
        <v>627705201.89999998</v>
      </c>
      <c r="F9" s="32">
        <f>IFERROR(VLOOKUP(A9,'19.12'!$A$7:$C$23,2,0),0)</f>
        <v>148</v>
      </c>
      <c r="G9" s="32">
        <f>IFERROR(VLOOKUP(A9,'19.12'!$A$7:$C$23,3,0),0)</f>
        <v>969836039</v>
      </c>
      <c r="H9" s="32">
        <f>IFERROR(VLOOKUP(A9,'19.13'!$A$7:$C$23,2,0),0)</f>
        <v>53</v>
      </c>
      <c r="I9" s="32">
        <f>IFERROR(VLOOKUP(A9,'19.13'!$A$7:$C$23,3,0),0)</f>
        <v>973459242</v>
      </c>
      <c r="J9" s="32">
        <f>IFERROR(VLOOKUP(A9,'19.9'!$A$7:$C$23,2,0),0)</f>
        <v>56</v>
      </c>
      <c r="K9" s="32">
        <f>IFERROR(VLOOKUP(A9,'19.9'!$A$7:$C$23,3,0),0)</f>
        <v>850889082</v>
      </c>
      <c r="L9" s="32">
        <f t="shared" si="3"/>
        <v>338</v>
      </c>
      <c r="M9" s="32">
        <f t="shared" si="3"/>
        <v>3421889564.9000001</v>
      </c>
      <c r="N9" s="32">
        <f>VLOOKUP(B9,Población!$A$6:$B$21,2,0)</f>
        <v>1815902</v>
      </c>
      <c r="O9" s="30">
        <f t="shared" si="0"/>
        <v>1884.4021125038687</v>
      </c>
      <c r="P9" s="33">
        <f t="shared" si="1"/>
        <v>0.14866950303623785</v>
      </c>
      <c r="Q9" s="33">
        <f t="shared" si="2"/>
        <v>2.5978568066956184E-2</v>
      </c>
      <c r="R9" s="31">
        <v>2</v>
      </c>
      <c r="S9" s="33">
        <f t="shared" si="4"/>
        <v>1.2989284033478092E-2</v>
      </c>
      <c r="T9" s="33">
        <f t="shared" si="5"/>
        <v>2.5978568066956184E-2</v>
      </c>
    </row>
    <row r="10" spans="1:20" x14ac:dyDescent="0.25">
      <c r="A10" s="30" t="s">
        <v>60</v>
      </c>
      <c r="B10" s="31">
        <v>13</v>
      </c>
      <c r="C10" s="31" t="s">
        <v>83</v>
      </c>
      <c r="D10" s="32">
        <f>IFERROR(VLOOKUP(A10,'19.11'!$A$7:$C$23,2,0),0)</f>
        <v>268</v>
      </c>
      <c r="E10" s="32">
        <f>IFERROR(VLOOKUP(A10,'19.11'!$A$7:$C$23,3,0),0)</f>
        <v>1792327833.2</v>
      </c>
      <c r="F10" s="32">
        <f>IFERROR(VLOOKUP(A10,'19.12'!$A$7:$C$23,2,0),0)</f>
        <v>304</v>
      </c>
      <c r="G10" s="32">
        <f>IFERROR(VLOOKUP(A10,'19.12'!$A$7:$C$23,3,0),0)</f>
        <v>1722656978.4099998</v>
      </c>
      <c r="H10" s="32">
        <f>IFERROR(VLOOKUP(A10,'19.13'!$A$7:$C$23,2,0),0)</f>
        <v>276</v>
      </c>
      <c r="I10" s="32">
        <f>IFERROR(VLOOKUP(A10,'19.13'!$A$7:$C$23,3,0),0)</f>
        <v>6564636418</v>
      </c>
      <c r="J10" s="32">
        <f>IFERROR(VLOOKUP(A10,'19.9'!$A$7:$C$23,2,0),0)</f>
        <v>239</v>
      </c>
      <c r="K10" s="32">
        <f>IFERROR(VLOOKUP(A10,'19.9'!$A$7:$C$23,3,0),0)</f>
        <v>3301751850.3499999</v>
      </c>
      <c r="L10" s="32">
        <f t="shared" si="3"/>
        <v>1087</v>
      </c>
      <c r="M10" s="32">
        <f t="shared" si="3"/>
        <v>13381373079.960001</v>
      </c>
      <c r="N10" s="32">
        <f>VLOOKUP(B10,Población!$A$6:$B$21,2,0)</f>
        <v>7112808</v>
      </c>
      <c r="O10" s="30">
        <f t="shared" si="0"/>
        <v>1881.3066625670201</v>
      </c>
      <c r="P10" s="33">
        <f t="shared" si="1"/>
        <v>0.14891411972364005</v>
      </c>
      <c r="Q10" s="33">
        <f t="shared" si="2"/>
        <v>2.6021312484164883E-2</v>
      </c>
      <c r="R10" s="31">
        <v>3</v>
      </c>
      <c r="S10" s="33">
        <f t="shared" si="4"/>
        <v>8.6737708280549605E-3</v>
      </c>
      <c r="T10" s="33">
        <f t="shared" si="5"/>
        <v>2.602131248416488E-2</v>
      </c>
    </row>
    <row r="11" spans="1:20" x14ac:dyDescent="0.25">
      <c r="A11" s="30" t="s">
        <v>64</v>
      </c>
      <c r="B11" s="31">
        <v>6</v>
      </c>
      <c r="C11" s="31" t="s">
        <v>83</v>
      </c>
      <c r="D11" s="32">
        <f>IFERROR(VLOOKUP(A11,'19.11'!$A$7:$C$23,2,0),0)</f>
        <v>5</v>
      </c>
      <c r="E11" s="32">
        <f>IFERROR(VLOOKUP(A11,'19.11'!$A$7:$C$23,3,0),0)</f>
        <v>27085339</v>
      </c>
      <c r="F11" s="32">
        <f>IFERROR(VLOOKUP(A11,'19.12'!$A$7:$C$23,2,0),0)</f>
        <v>19</v>
      </c>
      <c r="G11" s="32">
        <f>IFERROR(VLOOKUP(A11,'19.12'!$A$7:$C$23,3,0),0)</f>
        <v>102192472</v>
      </c>
      <c r="H11" s="32">
        <f>IFERROR(VLOOKUP(A11,'19.13'!$A$7:$C$23,2,0),0)</f>
        <v>9</v>
      </c>
      <c r="I11" s="32">
        <f>IFERROR(VLOOKUP(A11,'19.13'!$A$7:$C$23,3,0),0)</f>
        <v>101620231</v>
      </c>
      <c r="J11" s="32">
        <f>IFERROR(VLOOKUP(A11,'19.9'!$A$7:$C$23,2,0),0)</f>
        <v>6</v>
      </c>
      <c r="K11" s="32">
        <f>IFERROR(VLOOKUP(A11,'19.9'!$A$7:$C$23,3,0),0)</f>
        <v>79746128</v>
      </c>
      <c r="L11" s="32">
        <f t="shared" si="3"/>
        <v>39</v>
      </c>
      <c r="M11" s="32">
        <f t="shared" si="3"/>
        <v>310644170</v>
      </c>
      <c r="N11" s="32">
        <f>VLOOKUP(B11,Población!$A$6:$B$21,2,0)</f>
        <v>914555</v>
      </c>
      <c r="O11" s="30">
        <f t="shared" si="0"/>
        <v>339.66701838599101</v>
      </c>
      <c r="P11" s="33">
        <f t="shared" si="1"/>
        <v>0.8247875431580064</v>
      </c>
      <c r="Q11" s="33">
        <f t="shared" si="2"/>
        <v>0.14412370320149046</v>
      </c>
      <c r="R11" s="31">
        <v>1</v>
      </c>
      <c r="S11" s="33">
        <f t="shared" si="4"/>
        <v>0.14412370320149046</v>
      </c>
      <c r="T11" s="33">
        <f t="shared" si="5"/>
        <v>0.14412370320149046</v>
      </c>
    </row>
    <row r="12" spans="1:20" x14ac:dyDescent="0.25">
      <c r="A12" s="30" t="s">
        <v>56</v>
      </c>
      <c r="B12" s="31">
        <v>7</v>
      </c>
      <c r="C12" s="31" t="s">
        <v>83</v>
      </c>
      <c r="D12" s="32">
        <f>IFERROR(VLOOKUP(A12,'19.11'!$A$7:$C$23,2,0),0)</f>
        <v>17</v>
      </c>
      <c r="E12" s="32">
        <f>IFERROR(VLOOKUP(A12,'19.11'!$A$7:$C$23,3,0),0)</f>
        <v>98945854</v>
      </c>
      <c r="F12" s="32">
        <f>IFERROR(VLOOKUP(A12,'19.12'!$A$7:$C$23,2,0),0)</f>
        <v>21</v>
      </c>
      <c r="G12" s="32">
        <f>IFERROR(VLOOKUP(A12,'19.12'!$A$7:$C$23,3,0),0)</f>
        <v>167918228</v>
      </c>
      <c r="H12" s="32">
        <f>IFERROR(VLOOKUP(A12,'19.13'!$A$7:$C$23,2,0),0)</f>
        <v>9</v>
      </c>
      <c r="I12" s="32">
        <f>IFERROR(VLOOKUP(A12,'19.13'!$A$7:$C$23,3,0),0)</f>
        <v>99738365</v>
      </c>
      <c r="J12" s="32">
        <f>IFERROR(VLOOKUP(A12,'19.9'!$A$7:$C$23,2,0),0)</f>
        <v>12</v>
      </c>
      <c r="K12" s="32">
        <f>IFERROR(VLOOKUP(A12,'19.9'!$A$7:$C$23,3,0),0)</f>
        <v>133018871</v>
      </c>
      <c r="L12" s="32">
        <f t="shared" si="3"/>
        <v>59</v>
      </c>
      <c r="M12" s="32">
        <f t="shared" si="3"/>
        <v>499621318</v>
      </c>
      <c r="N12" s="32">
        <f>VLOOKUP(B12,Población!$A$6:$B$21,2,0)</f>
        <v>1044950</v>
      </c>
      <c r="O12" s="30">
        <f t="shared" si="0"/>
        <v>478.12940140676585</v>
      </c>
      <c r="P12" s="33">
        <f t="shared" si="1"/>
        <v>0.5859357838319762</v>
      </c>
      <c r="Q12" s="33">
        <f t="shared" si="2"/>
        <v>0.10238665181677539</v>
      </c>
      <c r="R12" s="31">
        <v>1</v>
      </c>
      <c r="S12" s="33">
        <f t="shared" si="4"/>
        <v>0.10238665181677539</v>
      </c>
      <c r="T12" s="33">
        <f t="shared" si="5"/>
        <v>0.10238665181677539</v>
      </c>
    </row>
    <row r="13" spans="1:20" x14ac:dyDescent="0.25">
      <c r="A13" s="132" t="s">
        <v>84</v>
      </c>
      <c r="B13" s="133">
        <v>16</v>
      </c>
      <c r="C13" s="133" t="s">
        <v>85</v>
      </c>
      <c r="D13" s="134">
        <f>IFERROR(VLOOKUP(A13,'19.11'!$A$7:$C$23,2,0),0)</f>
        <v>1</v>
      </c>
      <c r="E13" s="134">
        <f>IFERROR(VLOOKUP(A13,'19.11'!$A$7:$C$23,3,0),0)</f>
        <v>14879969</v>
      </c>
      <c r="F13" s="134">
        <f>IFERROR(VLOOKUP(A13,'19.12'!$A$7:$C$23,2,0),0)</f>
        <v>8</v>
      </c>
      <c r="G13" s="134">
        <f>IFERROR(VLOOKUP(A13,'19.12'!$A$7:$C$23,3,0),0)</f>
        <v>73690396</v>
      </c>
      <c r="H13" s="134">
        <f>IFERROR(VLOOKUP(A13,'19.13'!$A$7:$C$23,2,0),0)</f>
        <v>8</v>
      </c>
      <c r="I13" s="134">
        <f>IFERROR(VLOOKUP(A13,'19.13'!$A$7:$C$23,3,0),0)</f>
        <v>82654855</v>
      </c>
      <c r="J13" s="134">
        <f>IFERROR(VLOOKUP(A13,'19.9'!$A$7:$C$23,2,0),0)</f>
        <v>3</v>
      </c>
      <c r="K13" s="134">
        <f>IFERROR(VLOOKUP(A13,'19.9'!$A$7:$C$23,3,0),0)</f>
        <v>36021541</v>
      </c>
      <c r="L13" s="134">
        <f t="shared" si="3"/>
        <v>20</v>
      </c>
      <c r="M13" s="134">
        <f t="shared" si="3"/>
        <v>207246761</v>
      </c>
      <c r="N13" s="134">
        <f>VLOOKUP(B13,Población!$A$6:$B$21,2,0)</f>
        <v>480609</v>
      </c>
      <c r="O13" s="132">
        <f t="shared" si="0"/>
        <v>0</v>
      </c>
      <c r="P13" s="135">
        <f t="shared" si="1"/>
        <v>0</v>
      </c>
      <c r="Q13" s="135">
        <f t="shared" si="2"/>
        <v>0</v>
      </c>
      <c r="R13" s="133">
        <v>0</v>
      </c>
      <c r="S13" s="135">
        <f t="shared" si="4"/>
        <v>0</v>
      </c>
      <c r="T13" s="135">
        <f t="shared" si="5"/>
        <v>0</v>
      </c>
    </row>
    <row r="14" spans="1:20" x14ac:dyDescent="0.25">
      <c r="A14" s="30" t="s">
        <v>86</v>
      </c>
      <c r="B14" s="31">
        <v>8</v>
      </c>
      <c r="C14" s="31" t="s">
        <v>83</v>
      </c>
      <c r="D14" s="32">
        <f>IFERROR(VLOOKUP(A14,'19.11'!$A$7:$C$23,2,0),0)</f>
        <v>19</v>
      </c>
      <c r="E14" s="32">
        <f>IFERROR(VLOOKUP(A14,'19.11'!$A$7:$C$23,3,0),0)</f>
        <v>272070493.10000002</v>
      </c>
      <c r="F14" s="32">
        <f>IFERROR(VLOOKUP(A14,'19.12'!$A$7:$C$23,2,0),0)</f>
        <v>30</v>
      </c>
      <c r="G14" s="32">
        <f>IFERROR(VLOOKUP(A14,'19.12'!$A$7:$C$23,3,0),0)</f>
        <v>199983717</v>
      </c>
      <c r="H14" s="32">
        <f>IFERROR(VLOOKUP(A14,'19.13'!$A$7:$C$23,2,0),0)</f>
        <v>14</v>
      </c>
      <c r="I14" s="32">
        <f>IFERROR(VLOOKUP(A14,'19.13'!$A$7:$C$23,3,0),0)</f>
        <v>336151968</v>
      </c>
      <c r="J14" s="32">
        <f>IFERROR(VLOOKUP(A14,'19.9'!$A$7:$C$23,2,0),0)</f>
        <v>21</v>
      </c>
      <c r="K14" s="32">
        <f>IFERROR(VLOOKUP(A14,'19.9'!$A$7:$C$23,3,0),0)</f>
        <v>274570054</v>
      </c>
      <c r="L14" s="32">
        <f>D14+F14+H14+J14</f>
        <v>84</v>
      </c>
      <c r="M14" s="32">
        <f t="shared" si="3"/>
        <v>1082776232.0999999</v>
      </c>
      <c r="N14" s="32">
        <f>VLOOKUP(B14,Población!$A$6:$B$21,2,0)</f>
        <v>1556805</v>
      </c>
      <c r="O14" s="30">
        <f t="shared" si="0"/>
        <v>695.5117899158854</v>
      </c>
      <c r="P14" s="33">
        <f t="shared" si="1"/>
        <v>0.40280140415774751</v>
      </c>
      <c r="Q14" s="33">
        <f t="shared" si="2"/>
        <v>7.0385677503925909E-2</v>
      </c>
      <c r="R14" s="31">
        <v>1</v>
      </c>
      <c r="S14" s="33">
        <f t="shared" si="4"/>
        <v>7.0385677503925909E-2</v>
      </c>
      <c r="T14" s="33">
        <f t="shared" si="5"/>
        <v>7.0385677503925909E-2</v>
      </c>
    </row>
    <row r="15" spans="1:20" x14ac:dyDescent="0.25">
      <c r="A15" s="30" t="s">
        <v>87</v>
      </c>
      <c r="B15" s="31">
        <v>9</v>
      </c>
      <c r="C15" s="31" t="s">
        <v>83</v>
      </c>
      <c r="D15" s="32">
        <f>IFERROR(VLOOKUP(A15,'19.11'!$A$7:$C$23,2,0),0)</f>
        <v>21</v>
      </c>
      <c r="E15" s="32">
        <f>IFERROR(VLOOKUP(A15,'19.11'!$A$7:$C$23,3,0),0)</f>
        <v>119107617</v>
      </c>
      <c r="F15" s="32">
        <f>IFERROR(VLOOKUP(A15,'19.12'!$A$7:$C$23,2,0),0)</f>
        <v>21</v>
      </c>
      <c r="G15" s="32">
        <f>IFERROR(VLOOKUP(A15,'19.12'!$A$7:$C$23,3,0),0)</f>
        <v>188081082</v>
      </c>
      <c r="H15" s="32">
        <f>IFERROR(VLOOKUP(A15,'19.13'!$A$7:$C$23,2,0),0)</f>
        <v>14</v>
      </c>
      <c r="I15" s="32">
        <f>IFERROR(VLOOKUP(A15,'19.13'!$A$7:$C$23,3,0),0)</f>
        <v>162967210</v>
      </c>
      <c r="J15" s="32">
        <f>IFERROR(VLOOKUP(A15,'19.9'!$A$7:$C$23,2,0),0)</f>
        <v>7</v>
      </c>
      <c r="K15" s="32">
        <f>IFERROR(VLOOKUP(A15,'19.9'!$A$7:$C$23,3,0),0)</f>
        <v>87272527</v>
      </c>
      <c r="L15" s="32">
        <f t="shared" si="3"/>
        <v>63</v>
      </c>
      <c r="M15" s="32">
        <f t="shared" si="3"/>
        <v>557428436</v>
      </c>
      <c r="N15" s="32">
        <f>VLOOKUP(B15,Población!$A$6:$B$21,2,0)</f>
        <v>957224</v>
      </c>
      <c r="O15" s="30">
        <f t="shared" si="0"/>
        <v>582.33854980652382</v>
      </c>
      <c r="P15" s="33">
        <f t="shared" si="1"/>
        <v>0.48108291247327695</v>
      </c>
      <c r="Q15" s="33">
        <f t="shared" si="2"/>
        <v>8.4064619389292147E-2</v>
      </c>
      <c r="R15" s="31">
        <v>1</v>
      </c>
      <c r="S15" s="33">
        <f t="shared" si="4"/>
        <v>8.4064619389292147E-2</v>
      </c>
      <c r="T15" s="33">
        <f t="shared" si="5"/>
        <v>8.4064619389292147E-2</v>
      </c>
    </row>
    <row r="16" spans="1:20" x14ac:dyDescent="0.25">
      <c r="A16" s="132" t="s">
        <v>93</v>
      </c>
      <c r="B16" s="133">
        <v>14</v>
      </c>
      <c r="C16" s="133" t="s">
        <v>85</v>
      </c>
      <c r="D16" s="134">
        <f>IFERROR(VLOOKUP(A16,'19.11'!$A$7:$C$23,2,0),0)</f>
        <v>29</v>
      </c>
      <c r="E16" s="134">
        <f>IFERROR(VLOOKUP(A16,'19.11'!$A$7:$C$23,3,0),0)</f>
        <v>158528504</v>
      </c>
      <c r="F16" s="134">
        <f>IFERROR(VLOOKUP(A16,'19.12'!$A$7:$C$23,2,0),0)</f>
        <v>36</v>
      </c>
      <c r="G16" s="134">
        <f>IFERROR(VLOOKUP(A16,'19.12'!$A$7:$C$23,3,0),0)</f>
        <v>352005186</v>
      </c>
      <c r="H16" s="134">
        <f>IFERROR(VLOOKUP(A16,'19.13'!$A$7:$C$23,2,0),0)</f>
        <v>11</v>
      </c>
      <c r="I16" s="134">
        <f>IFERROR(VLOOKUP(A16,'19.13'!$A$7:$C$23,3,0),0)</f>
        <v>248246139</v>
      </c>
      <c r="J16" s="134">
        <f>IFERROR(VLOOKUP(A16,'19.9'!$A$7:$C$23,2,0),0)</f>
        <v>14</v>
      </c>
      <c r="K16" s="134">
        <f>IFERROR(VLOOKUP(A16,'19.9'!$A$7:$C$23,3,0),0)</f>
        <v>187142254</v>
      </c>
      <c r="L16" s="134">
        <f t="shared" si="3"/>
        <v>90</v>
      </c>
      <c r="M16" s="134">
        <f t="shared" si="3"/>
        <v>945922083</v>
      </c>
      <c r="N16" s="134">
        <f>VLOOKUP(B16,Población!$A$6:$B$21,2,0)</f>
        <v>384837</v>
      </c>
      <c r="O16" s="132">
        <f t="shared" si="0"/>
        <v>0</v>
      </c>
      <c r="P16" s="135">
        <f t="shared" si="1"/>
        <v>0</v>
      </c>
      <c r="Q16" s="135">
        <f t="shared" si="2"/>
        <v>0</v>
      </c>
      <c r="R16" s="133">
        <v>0</v>
      </c>
      <c r="S16" s="135">
        <f t="shared" si="4"/>
        <v>0</v>
      </c>
      <c r="T16" s="135">
        <f t="shared" si="5"/>
        <v>0</v>
      </c>
    </row>
    <row r="17" spans="1:20" x14ac:dyDescent="0.25">
      <c r="A17" s="30" t="s">
        <v>65</v>
      </c>
      <c r="B17" s="31">
        <v>10</v>
      </c>
      <c r="C17" s="31" t="s">
        <v>83</v>
      </c>
      <c r="D17" s="32">
        <f>IFERROR(VLOOKUP(A17,'19.11'!$A$7:$C$23,2,0),0)</f>
        <v>27</v>
      </c>
      <c r="E17" s="32">
        <f>IFERROR(VLOOKUP(A17,'19.11'!$A$7:$C$23,3,0),0)</f>
        <v>229291173</v>
      </c>
      <c r="F17" s="32">
        <f>IFERROR(VLOOKUP(A17,'19.12'!$A$7:$C$23,2,0),0)</f>
        <v>36</v>
      </c>
      <c r="G17" s="32">
        <f>IFERROR(VLOOKUP(A17,'19.12'!$A$7:$C$23,3,0),0)</f>
        <v>275537881</v>
      </c>
      <c r="H17" s="32">
        <f>IFERROR(VLOOKUP(A17,'19.13'!$A$7:$C$23,2,0),0)</f>
        <v>7</v>
      </c>
      <c r="I17" s="32">
        <f>IFERROR(VLOOKUP(A17,'19.13'!$A$7:$C$23,3,0),0)</f>
        <v>182153020</v>
      </c>
      <c r="J17" s="32">
        <f>IFERROR(VLOOKUP(A17,'19.9'!$A$7:$C$23,2,0),0)</f>
        <v>14</v>
      </c>
      <c r="K17" s="32">
        <f>IFERROR(VLOOKUP(A17,'19.9'!$A$7:$C$23,3,0),0)</f>
        <v>144330029</v>
      </c>
      <c r="L17" s="32">
        <f t="shared" si="3"/>
        <v>84</v>
      </c>
      <c r="M17" s="32">
        <f t="shared" si="3"/>
        <v>831312103</v>
      </c>
      <c r="N17" s="32">
        <f>VLOOKUP(B17,Población!$A$6:$B$21,2,0)</f>
        <v>828708</v>
      </c>
      <c r="O17" s="30">
        <f t="shared" si="0"/>
        <v>1003.1423649825995</v>
      </c>
      <c r="P17" s="33">
        <f t="shared" si="1"/>
        <v>0.27927553990927945</v>
      </c>
      <c r="Q17" s="33">
        <f t="shared" si="2"/>
        <v>4.8800718875079044E-2</v>
      </c>
      <c r="R17" s="31">
        <v>1</v>
      </c>
      <c r="S17" s="33">
        <f t="shared" si="4"/>
        <v>4.8800718875079044E-2</v>
      </c>
      <c r="T17" s="33">
        <f t="shared" si="5"/>
        <v>4.8800718875079044E-2</v>
      </c>
    </row>
    <row r="18" spans="1:20" x14ac:dyDescent="0.25">
      <c r="A18" s="30" t="s">
        <v>69</v>
      </c>
      <c r="B18" s="31">
        <v>11</v>
      </c>
      <c r="C18" s="31" t="s">
        <v>83</v>
      </c>
      <c r="D18" s="32">
        <f>IFERROR(VLOOKUP(A18,'19.11'!$A$7:$C$23,2,0),0)</f>
        <v>3</v>
      </c>
      <c r="E18" s="32">
        <f>IFERROR(VLOOKUP(A18,'19.11'!$A$7:$C$23,3,0),0)</f>
        <v>34598492</v>
      </c>
      <c r="F18" s="32">
        <f>IFERROR(VLOOKUP(A18,'19.12'!$A$7:$C$23,2,0),0)</f>
        <v>7</v>
      </c>
      <c r="G18" s="32">
        <f>IFERROR(VLOOKUP(A18,'19.12'!$A$7:$C$23,3,0),0)</f>
        <v>59671052</v>
      </c>
      <c r="H18" s="32">
        <f>IFERROR(VLOOKUP(A18,'19.13'!$A$7:$C$23,2,0),0)</f>
        <v>2</v>
      </c>
      <c r="I18" s="32">
        <f>IFERROR(VLOOKUP(A18,'19.13'!$A$7:$C$23,3,0),0)</f>
        <v>52512902</v>
      </c>
      <c r="J18" s="32">
        <f>IFERROR(VLOOKUP(A18,'19.9'!$A$7:$C$23,2,0),0)</f>
        <v>2</v>
      </c>
      <c r="K18" s="32">
        <f>IFERROR(VLOOKUP(A18,'19.9'!$A$7:$C$23,3,0),0)</f>
        <v>4137376</v>
      </c>
      <c r="L18" s="32">
        <f t="shared" si="3"/>
        <v>14</v>
      </c>
      <c r="M18" s="32">
        <f t="shared" si="3"/>
        <v>150919822</v>
      </c>
      <c r="N18" s="32">
        <f>VLOOKUP(B18,Población!$A$6:$B$21,2,0)</f>
        <v>103158</v>
      </c>
      <c r="O18" s="30">
        <f t="shared" si="0"/>
        <v>1462.9967816359372</v>
      </c>
      <c r="P18" s="33">
        <f t="shared" si="1"/>
        <v>0.19149264653413453</v>
      </c>
      <c r="Q18" s="33">
        <f t="shared" si="2"/>
        <v>3.3461501186938261E-2</v>
      </c>
      <c r="R18" s="31">
        <v>1</v>
      </c>
      <c r="S18" s="33">
        <f t="shared" si="4"/>
        <v>3.3461501186938261E-2</v>
      </c>
      <c r="T18" s="33">
        <f t="shared" si="5"/>
        <v>3.3461501186938261E-2</v>
      </c>
    </row>
    <row r="19" spans="1:20" x14ac:dyDescent="0.25">
      <c r="A19" s="30" t="s">
        <v>68</v>
      </c>
      <c r="B19" s="31">
        <v>12</v>
      </c>
      <c r="C19" s="31" t="s">
        <v>83</v>
      </c>
      <c r="D19" s="32">
        <f>IFERROR(VLOOKUP(A19,'19.11'!$A$7:$C$23,2,0),0)</f>
        <v>3</v>
      </c>
      <c r="E19" s="32">
        <f>IFERROR(VLOOKUP(A19,'19.11'!$A$7:$C$23,3,0),0)</f>
        <v>20185154</v>
      </c>
      <c r="F19" s="32">
        <f>IFERROR(VLOOKUP(A19,'19.12'!$A$7:$C$23,2,0),0)</f>
        <v>10</v>
      </c>
      <c r="G19" s="32">
        <f>IFERROR(VLOOKUP(A19,'19.12'!$A$7:$C$23,3,0),0)</f>
        <v>50737545</v>
      </c>
      <c r="H19" s="32">
        <f>IFERROR(VLOOKUP(A19,'19.13'!$A$7:$C$23,2,0),0)</f>
        <v>0</v>
      </c>
      <c r="I19" s="32">
        <f>IFERROR(VLOOKUP(A19,'19.13'!$A$7:$C$23,3,0),0)</f>
        <v>0</v>
      </c>
      <c r="J19" s="32">
        <f>IFERROR(VLOOKUP(A19,'19.9'!$A$7:$C$23,2,0),0)</f>
        <v>2</v>
      </c>
      <c r="K19" s="32">
        <f>IFERROR(VLOOKUP(A19,'19.9'!$A$7:$C$23,3,0),0)</f>
        <v>34825516</v>
      </c>
      <c r="L19" s="32">
        <f t="shared" si="3"/>
        <v>15</v>
      </c>
      <c r="M19" s="32">
        <f t="shared" si="3"/>
        <v>105748215</v>
      </c>
      <c r="N19" s="32">
        <f>VLOOKUP(B19,Población!$A$6:$B$21,2,0)</f>
        <v>166533</v>
      </c>
      <c r="O19" s="30">
        <f t="shared" si="0"/>
        <v>634.9985588441931</v>
      </c>
      <c r="P19" s="33">
        <f t="shared" si="1"/>
        <v>0.44118702583563957</v>
      </c>
      <c r="Q19" s="33">
        <f t="shared" si="2"/>
        <v>7.7093196296858721E-2</v>
      </c>
      <c r="R19" s="31">
        <v>1</v>
      </c>
      <c r="S19" s="33">
        <f t="shared" si="4"/>
        <v>7.7093196296858721E-2</v>
      </c>
      <c r="T19" s="33">
        <f t="shared" si="5"/>
        <v>7.7093196296858721E-2</v>
      </c>
    </row>
    <row r="20" spans="1:20" x14ac:dyDescent="0.25">
      <c r="A20" s="34" t="s">
        <v>88</v>
      </c>
      <c r="B20" s="27"/>
      <c r="C20" s="27"/>
      <c r="D20" s="35">
        <f>SUM(D4:D19)</f>
        <v>516</v>
      </c>
      <c r="E20" s="35">
        <f t="shared" ref="E20:R20" si="6">SUM(E4:E19)</f>
        <v>3864503581.0999999</v>
      </c>
      <c r="F20" s="35">
        <f t="shared" si="6"/>
        <v>704</v>
      </c>
      <c r="G20" s="35">
        <f t="shared" si="6"/>
        <v>4706885201.4099998</v>
      </c>
      <c r="H20" s="35">
        <f t="shared" si="6"/>
        <v>422</v>
      </c>
      <c r="I20" s="35">
        <f t="shared" si="6"/>
        <v>9258039730</v>
      </c>
      <c r="J20" s="35">
        <f>SUM(J4:J19)</f>
        <v>395</v>
      </c>
      <c r="K20" s="35">
        <f t="shared" si="6"/>
        <v>5395671452.3500004</v>
      </c>
      <c r="L20" s="35">
        <f t="shared" si="6"/>
        <v>2037</v>
      </c>
      <c r="M20" s="35">
        <f t="shared" si="6"/>
        <v>23225099964.860001</v>
      </c>
      <c r="N20" s="35">
        <f t="shared" si="6"/>
        <v>17574003</v>
      </c>
      <c r="O20" s="72">
        <f t="shared" si="6"/>
        <v>13186.591069832932</v>
      </c>
      <c r="P20" s="36">
        <f t="shared" si="6"/>
        <v>5.7227751219028962</v>
      </c>
      <c r="Q20" s="36">
        <f t="shared" si="6"/>
        <v>0.99999999999999989</v>
      </c>
      <c r="R20" s="35">
        <f t="shared" si="6"/>
        <v>17</v>
      </c>
      <c r="S20" s="37"/>
      <c r="T20" s="37">
        <f>SUM(T4:T19)</f>
        <v>0.99999999999999989</v>
      </c>
    </row>
    <row r="21" spans="1:20" x14ac:dyDescent="0.25">
      <c r="A21" s="27"/>
      <c r="B21" s="27"/>
      <c r="C21" s="27"/>
      <c r="D21" s="27"/>
      <c r="E21" s="27"/>
      <c r="F21" s="27"/>
      <c r="G21" s="27"/>
      <c r="H21" s="27"/>
      <c r="I21" s="27"/>
      <c r="J21" s="27"/>
      <c r="K21" s="27"/>
      <c r="L21" s="27"/>
      <c r="M21" s="27"/>
      <c r="N21" s="27"/>
      <c r="O21" s="27"/>
      <c r="P21" s="27"/>
      <c r="Q21" s="27"/>
      <c r="R21" s="27"/>
      <c r="S21" s="27"/>
    </row>
    <row r="22" spans="1:20" x14ac:dyDescent="0.25">
      <c r="A22" s="27"/>
      <c r="B22" s="27"/>
      <c r="C22" s="27"/>
      <c r="D22" s="27"/>
      <c r="E22" s="27"/>
      <c r="F22" s="27"/>
      <c r="G22" s="27"/>
      <c r="H22" s="27"/>
      <c r="I22" s="27"/>
      <c r="J22" s="27"/>
      <c r="K22" s="27"/>
      <c r="L22" s="27"/>
      <c r="M22" s="27"/>
      <c r="N22" s="38" t="s">
        <v>89</v>
      </c>
      <c r="O22" s="38">
        <f>MIN(O4:O12,O14:O15,O17:O19)</f>
        <v>280.15312558638692</v>
      </c>
      <c r="P22" s="27"/>
      <c r="Q22" s="27"/>
      <c r="R22" s="27"/>
      <c r="S22" s="27"/>
    </row>
    <row r="23" spans="1:20" x14ac:dyDescent="0.25">
      <c r="A23" s="27"/>
      <c r="B23" s="27">
        <v>1</v>
      </c>
      <c r="C23" s="27">
        <v>2</v>
      </c>
      <c r="D23" s="27">
        <v>3</v>
      </c>
      <c r="E23" s="27">
        <v>4</v>
      </c>
      <c r="F23" s="27">
        <v>5</v>
      </c>
      <c r="G23" s="27">
        <v>6</v>
      </c>
      <c r="H23" s="27">
        <v>7</v>
      </c>
      <c r="I23" s="27">
        <v>8</v>
      </c>
      <c r="J23" s="27">
        <v>9</v>
      </c>
      <c r="K23" s="27">
        <v>10</v>
      </c>
      <c r="L23" s="27">
        <v>11</v>
      </c>
      <c r="M23" s="27">
        <v>12</v>
      </c>
      <c r="N23" s="27">
        <v>13</v>
      </c>
      <c r="O23" s="27">
        <v>14</v>
      </c>
      <c r="P23" s="27">
        <v>15</v>
      </c>
      <c r="Q23" s="27">
        <v>16</v>
      </c>
      <c r="R23" s="27">
        <v>17</v>
      </c>
      <c r="S23" s="27">
        <v>18</v>
      </c>
    </row>
  </sheetData>
  <mergeCells count="9">
    <mergeCell ref="L2:M2"/>
    <mergeCell ref="D1:E1"/>
    <mergeCell ref="F1:G1"/>
    <mergeCell ref="H1:I1"/>
    <mergeCell ref="J1:K1"/>
    <mergeCell ref="D2:E2"/>
    <mergeCell ref="F2:G2"/>
    <mergeCell ref="H2:I2"/>
    <mergeCell ref="J2:K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3E3E-B98B-48B7-8FF2-8E2C48CCE223}">
  <dimension ref="A2:O29"/>
  <sheetViews>
    <sheetView workbookViewId="0">
      <selection activeCell="E5" sqref="E5"/>
    </sheetView>
  </sheetViews>
  <sheetFormatPr baseColWidth="10" defaultColWidth="9.140625" defaultRowHeight="10.5" x14ac:dyDescent="0.25"/>
  <cols>
    <col min="1" max="1" width="26.42578125" style="29" customWidth="1"/>
    <col min="2" max="2" width="12.140625" style="29" customWidth="1"/>
    <col min="3" max="3" width="21.42578125" style="29" customWidth="1"/>
    <col min="4" max="4" width="10.28515625" style="29" bestFit="1" customWidth="1"/>
    <col min="5" max="5" width="21" style="29" bestFit="1" customWidth="1"/>
    <col min="6" max="6" width="10.28515625" style="29" bestFit="1" customWidth="1"/>
    <col min="7" max="7" width="21" style="29" bestFit="1" customWidth="1"/>
    <col min="8" max="8" width="10.28515625" style="29" bestFit="1" customWidth="1"/>
    <col min="9" max="9" width="21" style="29" bestFit="1" customWidth="1"/>
    <col min="10" max="10" width="10.28515625" style="29" bestFit="1" customWidth="1"/>
    <col min="11" max="11" width="21" style="29" bestFit="1" customWidth="1"/>
    <col min="12" max="12" width="10.28515625" style="29" bestFit="1" customWidth="1"/>
    <col min="13" max="13" width="21" style="29" bestFit="1" customWidth="1"/>
    <col min="14" max="14" width="12.140625" style="29" customWidth="1"/>
    <col min="15" max="15" width="21.42578125" style="29" customWidth="1"/>
    <col min="16" max="16384" width="9.140625" style="29"/>
  </cols>
  <sheetData>
    <row r="2" spans="1:15" ht="11.25" x14ac:dyDescent="0.25">
      <c r="A2" s="39" t="s">
        <v>114</v>
      </c>
    </row>
    <row r="3" spans="1:15" x14ac:dyDescent="0.25">
      <c r="A3" s="40"/>
    </row>
    <row r="4" spans="1:15" ht="31.5" x14ac:dyDescent="0.25">
      <c r="A4" s="106" t="s">
        <v>115</v>
      </c>
      <c r="B4" s="104" t="s">
        <v>71</v>
      </c>
      <c r="C4" s="109"/>
      <c r="D4" s="73" t="s">
        <v>104</v>
      </c>
      <c r="E4" s="49"/>
      <c r="F4" s="73" t="s">
        <v>116</v>
      </c>
      <c r="G4" s="49"/>
      <c r="H4" s="73" t="s">
        <v>105</v>
      </c>
      <c r="I4" s="73"/>
      <c r="J4" s="73" t="s">
        <v>90</v>
      </c>
      <c r="K4" s="73"/>
      <c r="L4" s="73" t="s">
        <v>117</v>
      </c>
      <c r="M4" s="73"/>
      <c r="N4" s="73" t="s">
        <v>118</v>
      </c>
      <c r="O4" s="73"/>
    </row>
    <row r="5" spans="1:15" x14ac:dyDescent="0.25">
      <c r="A5" s="105"/>
      <c r="B5" s="110" t="s">
        <v>106</v>
      </c>
      <c r="C5" s="42" t="s">
        <v>107</v>
      </c>
      <c r="D5" s="110" t="s">
        <v>106</v>
      </c>
      <c r="E5" s="42" t="s">
        <v>107</v>
      </c>
      <c r="F5" s="110" t="s">
        <v>106</v>
      </c>
      <c r="G5" s="42" t="s">
        <v>107</v>
      </c>
      <c r="H5" s="110" t="s">
        <v>106</v>
      </c>
      <c r="I5" s="42" t="s">
        <v>107</v>
      </c>
      <c r="J5" s="110" t="s">
        <v>106</v>
      </c>
      <c r="K5" s="42" t="s">
        <v>107</v>
      </c>
      <c r="L5" s="110" t="s">
        <v>106</v>
      </c>
      <c r="M5" s="42" t="s">
        <v>107</v>
      </c>
      <c r="N5" s="110" t="s">
        <v>106</v>
      </c>
      <c r="O5" s="42" t="s">
        <v>107</v>
      </c>
    </row>
    <row r="6" spans="1:15" x14ac:dyDescent="0.25">
      <c r="A6" s="39" t="s">
        <v>88</v>
      </c>
      <c r="B6" s="43">
        <v>516</v>
      </c>
      <c r="C6" s="43">
        <v>3864503581.1000004</v>
      </c>
      <c r="D6" s="43">
        <v>144</v>
      </c>
      <c r="E6" s="43">
        <v>673618343.70000005</v>
      </c>
      <c r="F6" s="43">
        <v>147</v>
      </c>
      <c r="G6" s="43">
        <v>575562084.70000005</v>
      </c>
      <c r="H6" s="43">
        <v>30</v>
      </c>
      <c r="I6" s="43">
        <v>482250973</v>
      </c>
      <c r="J6" s="43">
        <v>48</v>
      </c>
      <c r="K6" s="43">
        <v>446811286</v>
      </c>
      <c r="L6" s="43">
        <v>3</v>
      </c>
      <c r="M6" s="43">
        <v>433479244</v>
      </c>
      <c r="N6" s="43">
        <v>144</v>
      </c>
      <c r="O6" s="43">
        <v>1252781649.7000003</v>
      </c>
    </row>
    <row r="7" spans="1:15" ht="11.1" customHeight="1" x14ac:dyDescent="0.25">
      <c r="A7" s="40" t="s">
        <v>67</v>
      </c>
      <c r="B7" s="43">
        <v>5</v>
      </c>
      <c r="C7" s="43">
        <v>27952192</v>
      </c>
      <c r="D7" s="44">
        <v>2</v>
      </c>
      <c r="E7" s="44">
        <v>9171320</v>
      </c>
      <c r="F7" s="44">
        <v>2</v>
      </c>
      <c r="G7" s="44">
        <v>11587972</v>
      </c>
      <c r="H7" s="102">
        <v>0</v>
      </c>
      <c r="I7" s="102">
        <v>0</v>
      </c>
      <c r="J7" s="44">
        <v>0</v>
      </c>
      <c r="K7" s="44">
        <v>0</v>
      </c>
      <c r="L7" s="102">
        <v>0</v>
      </c>
      <c r="M7" s="102">
        <v>0</v>
      </c>
      <c r="N7" s="111">
        <v>1</v>
      </c>
      <c r="O7" s="111">
        <v>7192900</v>
      </c>
    </row>
    <row r="8" spans="1:15" ht="11.1" customHeight="1" x14ac:dyDescent="0.25">
      <c r="A8" s="40" t="s">
        <v>57</v>
      </c>
      <c r="B8" s="43">
        <v>4</v>
      </c>
      <c r="C8" s="43">
        <v>57429322</v>
      </c>
      <c r="D8" s="44">
        <v>0</v>
      </c>
      <c r="E8" s="44">
        <v>0</v>
      </c>
      <c r="F8" s="44">
        <v>1</v>
      </c>
      <c r="G8" s="44">
        <v>3000000</v>
      </c>
      <c r="H8" s="102">
        <v>2</v>
      </c>
      <c r="I8" s="102">
        <v>41057260</v>
      </c>
      <c r="J8" s="44">
        <v>1</v>
      </c>
      <c r="K8" s="44">
        <v>13372062</v>
      </c>
      <c r="L8" s="102">
        <v>0</v>
      </c>
      <c r="M8" s="102">
        <v>0</v>
      </c>
      <c r="N8" s="111">
        <v>0</v>
      </c>
      <c r="O8" s="111">
        <v>0</v>
      </c>
    </row>
    <row r="9" spans="1:15" ht="11.1" customHeight="1" x14ac:dyDescent="0.25">
      <c r="A9" s="40" t="s">
        <v>61</v>
      </c>
      <c r="B9" s="43">
        <v>6</v>
      </c>
      <c r="C9" s="43">
        <v>31917159</v>
      </c>
      <c r="D9" s="45">
        <v>0</v>
      </c>
      <c r="E9" s="44">
        <v>0</v>
      </c>
      <c r="F9" s="44">
        <v>3</v>
      </c>
      <c r="G9" s="44">
        <v>11875935</v>
      </c>
      <c r="H9" s="102">
        <v>0</v>
      </c>
      <c r="I9" s="102">
        <v>0</v>
      </c>
      <c r="J9" s="44">
        <v>1</v>
      </c>
      <c r="K9" s="44">
        <v>3999998</v>
      </c>
      <c r="L9" s="102">
        <v>0</v>
      </c>
      <c r="M9" s="102">
        <v>0</v>
      </c>
      <c r="N9" s="111">
        <v>2</v>
      </c>
      <c r="O9" s="111">
        <v>16041226</v>
      </c>
    </row>
    <row r="10" spans="1:15" ht="11.1" customHeight="1" x14ac:dyDescent="0.25">
      <c r="A10" s="40" t="s">
        <v>66</v>
      </c>
      <c r="B10" s="43">
        <v>4</v>
      </c>
      <c r="C10" s="43">
        <v>162465013.90000001</v>
      </c>
      <c r="D10" s="44">
        <v>1</v>
      </c>
      <c r="E10" s="44">
        <v>5733977</v>
      </c>
      <c r="F10" s="44">
        <v>2</v>
      </c>
      <c r="G10" s="44">
        <v>12069710.9</v>
      </c>
      <c r="H10" s="102">
        <v>0</v>
      </c>
      <c r="I10" s="102">
        <v>0</v>
      </c>
      <c r="J10" s="44">
        <v>0</v>
      </c>
      <c r="K10" s="44">
        <v>0</v>
      </c>
      <c r="L10" s="102">
        <v>1</v>
      </c>
      <c r="M10" s="102">
        <v>144661326</v>
      </c>
      <c r="N10" s="111">
        <v>0</v>
      </c>
      <c r="O10" s="111">
        <v>0</v>
      </c>
    </row>
    <row r="11" spans="1:15" ht="11.1" customHeight="1" x14ac:dyDescent="0.25">
      <c r="A11" s="40" t="s">
        <v>62</v>
      </c>
      <c r="B11" s="43">
        <v>23</v>
      </c>
      <c r="C11" s="43">
        <v>190014264</v>
      </c>
      <c r="D11" s="44">
        <v>5</v>
      </c>
      <c r="E11" s="44">
        <v>23176613</v>
      </c>
      <c r="F11" s="44">
        <v>1</v>
      </c>
      <c r="G11" s="44">
        <v>3500000</v>
      </c>
      <c r="H11" s="102">
        <v>1</v>
      </c>
      <c r="I11" s="102">
        <v>13924246</v>
      </c>
      <c r="J11" s="44">
        <v>1</v>
      </c>
      <c r="K11" s="44">
        <v>14510050</v>
      </c>
      <c r="L11" s="102">
        <v>0</v>
      </c>
      <c r="M11" s="102">
        <v>0</v>
      </c>
      <c r="N11" s="111">
        <v>15</v>
      </c>
      <c r="O11" s="111">
        <v>134903355</v>
      </c>
    </row>
    <row r="12" spans="1:15" ht="11.1" customHeight="1" x14ac:dyDescent="0.25">
      <c r="A12" s="40" t="s">
        <v>63</v>
      </c>
      <c r="B12" s="43">
        <v>81</v>
      </c>
      <c r="C12" s="43">
        <v>627705201.89999998</v>
      </c>
      <c r="D12" s="45">
        <v>24</v>
      </c>
      <c r="E12" s="44">
        <v>116526256.40000001</v>
      </c>
      <c r="F12" s="44">
        <v>18</v>
      </c>
      <c r="G12" s="44">
        <v>79740560.5</v>
      </c>
      <c r="H12" s="102">
        <v>4</v>
      </c>
      <c r="I12" s="102">
        <v>85218799</v>
      </c>
      <c r="J12" s="44">
        <v>11</v>
      </c>
      <c r="K12" s="44">
        <v>114585013</v>
      </c>
      <c r="L12" s="102">
        <v>0</v>
      </c>
      <c r="M12" s="102">
        <v>0</v>
      </c>
      <c r="N12" s="111">
        <v>24</v>
      </c>
      <c r="O12" s="111">
        <v>231634573</v>
      </c>
    </row>
    <row r="13" spans="1:15" ht="11.1" customHeight="1" x14ac:dyDescent="0.25">
      <c r="A13" s="40" t="s">
        <v>60</v>
      </c>
      <c r="B13" s="43">
        <v>268</v>
      </c>
      <c r="C13" s="43">
        <v>1792327833.2</v>
      </c>
      <c r="D13" s="45">
        <v>78</v>
      </c>
      <c r="E13" s="44">
        <v>363048246.30000001</v>
      </c>
      <c r="F13" s="44">
        <v>88</v>
      </c>
      <c r="G13" s="44">
        <v>348381798.20000005</v>
      </c>
      <c r="H13" s="102">
        <v>12</v>
      </c>
      <c r="I13" s="102">
        <v>191181130</v>
      </c>
      <c r="J13" s="44">
        <v>22</v>
      </c>
      <c r="K13" s="44">
        <v>208643734</v>
      </c>
      <c r="L13" s="102">
        <v>1</v>
      </c>
      <c r="M13" s="102">
        <v>144923953</v>
      </c>
      <c r="N13" s="111">
        <v>67</v>
      </c>
      <c r="O13" s="111">
        <v>536148971.70000005</v>
      </c>
    </row>
    <row r="14" spans="1:15" ht="11.1" customHeight="1" x14ac:dyDescent="0.25">
      <c r="A14" s="40" t="s">
        <v>64</v>
      </c>
      <c r="B14" s="43">
        <v>5</v>
      </c>
      <c r="C14" s="43">
        <v>27085339</v>
      </c>
      <c r="D14" s="45">
        <v>3</v>
      </c>
      <c r="E14" s="44">
        <v>10612869</v>
      </c>
      <c r="F14" s="44">
        <v>0</v>
      </c>
      <c r="G14" s="44">
        <v>0</v>
      </c>
      <c r="H14" s="102">
        <v>1</v>
      </c>
      <c r="I14" s="102">
        <v>6989570</v>
      </c>
      <c r="J14" s="44">
        <v>0</v>
      </c>
      <c r="K14" s="44">
        <v>0</v>
      </c>
      <c r="L14" s="102">
        <v>0</v>
      </c>
      <c r="M14" s="102">
        <v>0</v>
      </c>
      <c r="N14" s="111">
        <v>1</v>
      </c>
      <c r="O14" s="111">
        <v>9482900</v>
      </c>
    </row>
    <row r="15" spans="1:15" ht="11.1" customHeight="1" x14ac:dyDescent="0.25">
      <c r="A15" s="40" t="s">
        <v>56</v>
      </c>
      <c r="B15" s="43">
        <v>17</v>
      </c>
      <c r="C15" s="43">
        <v>98945854</v>
      </c>
      <c r="D15" s="44">
        <v>8</v>
      </c>
      <c r="E15" s="44">
        <v>34394038</v>
      </c>
      <c r="F15" s="44">
        <v>3</v>
      </c>
      <c r="G15" s="44">
        <v>14200785</v>
      </c>
      <c r="H15" s="102">
        <v>1</v>
      </c>
      <c r="I15" s="102">
        <v>13870127</v>
      </c>
      <c r="J15" s="44">
        <v>1</v>
      </c>
      <c r="K15" s="44">
        <v>12077765</v>
      </c>
      <c r="L15" s="102">
        <v>0</v>
      </c>
      <c r="M15" s="102">
        <v>0</v>
      </c>
      <c r="N15" s="111">
        <v>4</v>
      </c>
      <c r="O15" s="111">
        <v>24403139</v>
      </c>
    </row>
    <row r="16" spans="1:15" ht="11.1" customHeight="1" x14ac:dyDescent="0.25">
      <c r="A16" s="40" t="s">
        <v>84</v>
      </c>
      <c r="B16" s="43">
        <v>1</v>
      </c>
      <c r="C16" s="43">
        <v>14879969</v>
      </c>
      <c r="D16" s="44">
        <v>0</v>
      </c>
      <c r="E16" s="44">
        <v>0</v>
      </c>
      <c r="F16" s="44">
        <v>0</v>
      </c>
      <c r="G16" s="44">
        <v>0</v>
      </c>
      <c r="H16" s="102">
        <v>0</v>
      </c>
      <c r="I16" s="102">
        <v>0</v>
      </c>
      <c r="J16" s="44">
        <v>1</v>
      </c>
      <c r="K16" s="44">
        <v>14879969</v>
      </c>
      <c r="L16" s="102">
        <v>0</v>
      </c>
      <c r="M16" s="102">
        <v>0</v>
      </c>
      <c r="N16" s="111">
        <v>0</v>
      </c>
      <c r="O16" s="111">
        <v>0</v>
      </c>
    </row>
    <row r="17" spans="1:15" ht="11.1" customHeight="1" x14ac:dyDescent="0.25">
      <c r="A17" s="40" t="s">
        <v>86</v>
      </c>
      <c r="B17" s="43">
        <v>19</v>
      </c>
      <c r="C17" s="43">
        <v>272070493.10000002</v>
      </c>
      <c r="D17" s="44">
        <v>4</v>
      </c>
      <c r="E17" s="44">
        <v>17183581</v>
      </c>
      <c r="F17" s="44">
        <v>5</v>
      </c>
      <c r="G17" s="44">
        <v>17201204.100000001</v>
      </c>
      <c r="H17" s="102">
        <v>0</v>
      </c>
      <c r="I17" s="102">
        <v>0</v>
      </c>
      <c r="J17" s="44">
        <v>2</v>
      </c>
      <c r="K17" s="44">
        <v>18986250</v>
      </c>
      <c r="L17" s="102">
        <v>1</v>
      </c>
      <c r="M17" s="102">
        <v>143893965</v>
      </c>
      <c r="N17" s="111">
        <v>7</v>
      </c>
      <c r="O17" s="111">
        <v>74805493.00000003</v>
      </c>
    </row>
    <row r="18" spans="1:15" ht="11.1" customHeight="1" x14ac:dyDescent="0.25">
      <c r="A18" s="40" t="s">
        <v>87</v>
      </c>
      <c r="B18" s="43">
        <v>21</v>
      </c>
      <c r="C18" s="43">
        <v>119107617</v>
      </c>
      <c r="D18" s="44">
        <v>3</v>
      </c>
      <c r="E18" s="44">
        <v>14614310</v>
      </c>
      <c r="F18" s="44">
        <v>7</v>
      </c>
      <c r="G18" s="44">
        <v>26290414</v>
      </c>
      <c r="H18" s="102">
        <v>0</v>
      </c>
      <c r="I18" s="102">
        <v>0</v>
      </c>
      <c r="J18" s="44">
        <v>3</v>
      </c>
      <c r="K18" s="44">
        <v>11928030</v>
      </c>
      <c r="L18" s="102">
        <v>0</v>
      </c>
      <c r="M18" s="102">
        <v>0</v>
      </c>
      <c r="N18" s="111">
        <v>8</v>
      </c>
      <c r="O18" s="111">
        <v>66274863</v>
      </c>
    </row>
    <row r="19" spans="1:15" ht="11.1" customHeight="1" x14ac:dyDescent="0.25">
      <c r="A19" s="40" t="s">
        <v>93</v>
      </c>
      <c r="B19" s="43">
        <v>29</v>
      </c>
      <c r="C19" s="43">
        <v>158528504</v>
      </c>
      <c r="D19" s="44">
        <v>11</v>
      </c>
      <c r="E19" s="44">
        <v>58797261</v>
      </c>
      <c r="F19" s="44">
        <v>11</v>
      </c>
      <c r="G19" s="44">
        <v>26920955</v>
      </c>
      <c r="H19" s="102">
        <v>4</v>
      </c>
      <c r="I19" s="102">
        <v>51411887</v>
      </c>
      <c r="J19" s="44">
        <v>1</v>
      </c>
      <c r="K19" s="44">
        <v>3974412</v>
      </c>
      <c r="L19" s="102">
        <v>0</v>
      </c>
      <c r="M19" s="102">
        <v>0</v>
      </c>
      <c r="N19" s="111">
        <v>2</v>
      </c>
      <c r="O19" s="111">
        <v>17423989</v>
      </c>
    </row>
    <row r="20" spans="1:15" ht="11.1" customHeight="1" x14ac:dyDescent="0.25">
      <c r="A20" s="40" t="s">
        <v>65</v>
      </c>
      <c r="B20" s="43">
        <v>27</v>
      </c>
      <c r="C20" s="43">
        <v>229291173</v>
      </c>
      <c r="D20" s="44">
        <v>3</v>
      </c>
      <c r="E20" s="44">
        <v>14166533</v>
      </c>
      <c r="F20" s="44">
        <v>5</v>
      </c>
      <c r="G20" s="44">
        <v>18692750</v>
      </c>
      <c r="H20" s="102">
        <v>3</v>
      </c>
      <c r="I20" s="102">
        <v>39532167</v>
      </c>
      <c r="J20" s="44">
        <v>4</v>
      </c>
      <c r="K20" s="44">
        <v>29854003</v>
      </c>
      <c r="L20" s="102">
        <v>0</v>
      </c>
      <c r="M20" s="102">
        <v>0</v>
      </c>
      <c r="N20" s="111">
        <v>12</v>
      </c>
      <c r="O20" s="111">
        <v>127045720</v>
      </c>
    </row>
    <row r="21" spans="1:15" ht="11.1" customHeight="1" x14ac:dyDescent="0.25">
      <c r="A21" s="40" t="s">
        <v>69</v>
      </c>
      <c r="B21" s="43">
        <v>3</v>
      </c>
      <c r="C21" s="43">
        <v>34598492</v>
      </c>
      <c r="D21" s="44">
        <v>0</v>
      </c>
      <c r="E21" s="44">
        <v>0</v>
      </c>
      <c r="F21" s="44">
        <v>1</v>
      </c>
      <c r="G21" s="44">
        <v>2100000</v>
      </c>
      <c r="H21" s="102">
        <v>1</v>
      </c>
      <c r="I21" s="102">
        <v>25073972</v>
      </c>
      <c r="J21" s="44">
        <v>0</v>
      </c>
      <c r="K21" s="44">
        <v>0</v>
      </c>
      <c r="L21" s="102">
        <v>0</v>
      </c>
      <c r="M21" s="102">
        <v>0</v>
      </c>
      <c r="N21" s="111">
        <v>1</v>
      </c>
      <c r="O21" s="111">
        <v>7424520</v>
      </c>
    </row>
    <row r="22" spans="1:15" ht="11.1" customHeight="1" x14ac:dyDescent="0.25">
      <c r="A22" s="40" t="s">
        <v>68</v>
      </c>
      <c r="B22" s="43">
        <v>3</v>
      </c>
      <c r="C22" s="43">
        <v>20185154</v>
      </c>
      <c r="D22" s="44">
        <v>2</v>
      </c>
      <c r="E22" s="44">
        <v>6193339</v>
      </c>
      <c r="F22" s="44">
        <v>0</v>
      </c>
      <c r="G22" s="44">
        <v>0</v>
      </c>
      <c r="H22" s="102">
        <v>1</v>
      </c>
      <c r="I22" s="102">
        <v>13991815</v>
      </c>
      <c r="J22" s="44">
        <v>0</v>
      </c>
      <c r="K22" s="44">
        <v>0</v>
      </c>
      <c r="L22" s="102">
        <v>0</v>
      </c>
      <c r="M22" s="102">
        <v>0</v>
      </c>
      <c r="N22" s="111">
        <v>0</v>
      </c>
      <c r="O22" s="111">
        <v>0</v>
      </c>
    </row>
    <row r="23" spans="1:15" ht="11.1" customHeight="1" x14ac:dyDescent="0.25">
      <c r="A23" s="40"/>
    </row>
    <row r="24" spans="1:15" x14ac:dyDescent="0.25">
      <c r="A24" s="40" t="s">
        <v>119</v>
      </c>
    </row>
    <row r="25" spans="1:15" x14ac:dyDescent="0.25">
      <c r="A25" s="40" t="s">
        <v>120</v>
      </c>
      <c r="B25" s="40"/>
      <c r="C25" s="40"/>
      <c r="D25" s="40"/>
      <c r="E25" s="40"/>
      <c r="F25" s="40"/>
      <c r="G25" s="40"/>
    </row>
    <row r="26" spans="1:15" x14ac:dyDescent="0.25">
      <c r="A26" s="83" t="s">
        <v>101</v>
      </c>
      <c r="B26" s="92"/>
      <c r="C26" s="92"/>
      <c r="D26" s="92"/>
      <c r="E26" s="92"/>
      <c r="F26" s="92"/>
      <c r="G26" s="92"/>
      <c r="H26" s="92"/>
      <c r="I26" s="92"/>
    </row>
    <row r="27" spans="1:15" x14ac:dyDescent="0.25">
      <c r="A27" s="83" t="s">
        <v>121</v>
      </c>
      <c r="B27" s="92"/>
      <c r="C27" s="92"/>
      <c r="D27" s="92"/>
      <c r="E27" s="92"/>
      <c r="F27" s="92"/>
      <c r="G27" s="92"/>
      <c r="H27" s="92"/>
      <c r="I27" s="92"/>
    </row>
    <row r="28" spans="1:15" x14ac:dyDescent="0.25">
      <c r="A28" s="47" t="s">
        <v>91</v>
      </c>
      <c r="B28" s="47"/>
      <c r="C28" s="47"/>
      <c r="D28" s="47"/>
      <c r="E28" s="47"/>
      <c r="F28" s="47"/>
      <c r="G28" s="47"/>
      <c r="H28" s="46"/>
      <c r="I28" s="46"/>
    </row>
    <row r="29" spans="1:15" x14ac:dyDescent="0.25">
      <c r="A29" s="62" t="s">
        <v>122</v>
      </c>
      <c r="B29" s="40"/>
      <c r="C29" s="40"/>
      <c r="D29" s="40"/>
      <c r="E29" s="40"/>
      <c r="F29" s="40"/>
      <c r="G29" s="40"/>
      <c r="H29" s="46"/>
      <c r="I29" s="4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ADAIN 2024</vt:lpstr>
      <vt:lpstr>1. Ser beneficiaria</vt:lpstr>
      <vt:lpstr>2. Matrícula Pregrado</vt:lpstr>
      <vt:lpstr>3. Matrícula Postgrado</vt:lpstr>
      <vt:lpstr>4. Años Acreditación</vt:lpstr>
      <vt:lpstr>5. Áreas Acreditación</vt:lpstr>
      <vt:lpstr>6. InvFondo Cultura x habitante</vt:lpstr>
      <vt:lpstr>% por Universidad</vt:lpstr>
      <vt:lpstr>19.11</vt:lpstr>
      <vt:lpstr>19.12</vt:lpstr>
      <vt:lpstr>19.13</vt:lpstr>
      <vt:lpstr>19.9</vt:lpstr>
      <vt:lpstr>Población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 Torres Huerta</dc:creator>
  <cp:lastModifiedBy>Roxana Acuña Molina</cp:lastModifiedBy>
  <cp:lastPrinted>2024-03-11T19:33:34Z</cp:lastPrinted>
  <dcterms:created xsi:type="dcterms:W3CDTF">2020-02-25T14:03:33Z</dcterms:created>
  <dcterms:modified xsi:type="dcterms:W3CDTF">2024-03-11T19:34:49Z</dcterms:modified>
</cp:coreProperties>
</file>