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paola_nunez_mineduc_cl/Documents/Documentos/3.- Asignación de Recursos/Cálculo Recursos 2025/ESR/Para_WEB/"/>
    </mc:Choice>
  </mc:AlternateContent>
  <xr:revisionPtr revIDLastSave="46" documentId="8_{4068A790-4831-49BA-A4FA-3E0729735D22}" xr6:coauthVersionLast="47" xr6:coauthVersionMax="47" xr10:uidLastSave="{773F3631-228A-43BC-8036-5F9E11EEB3BB}"/>
  <bookViews>
    <workbookView xWindow="-130" yWindow="120" windowWidth="21290" windowHeight="11280" xr2:uid="{00000000-000D-0000-FFFF-FFFF00000000}"/>
  </bookViews>
  <sheets>
    <sheet name="Distribucion ESR Estatales 2025" sheetId="1" r:id="rId1"/>
    <sheet name="Subvencionados U.Estatales 2024" sheetId="2" r:id="rId2"/>
    <sheet name="KM RM" sheetId="3" r:id="rId3"/>
  </sheets>
  <definedNames>
    <definedName name="_xlnm._FilterDatabase" localSheetId="0" hidden="1">'Distribucion ESR Estatales 2025'!$B$11:$W$40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  <c r="V40" i="1"/>
  <c r="U40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12" i="1"/>
  <c r="U41" i="1" l="1"/>
  <c r="V41" i="1"/>
  <c r="H5" i="2"/>
  <c r="Q28" i="1" l="1"/>
  <c r="R28" i="1" s="1"/>
  <c r="T28" i="1" s="1"/>
  <c r="Q29" i="1"/>
  <c r="R29" i="1" s="1"/>
  <c r="T29" i="1" s="1"/>
  <c r="Q30" i="1"/>
  <c r="R30" i="1" s="1"/>
  <c r="T30" i="1" s="1"/>
  <c r="Q31" i="1"/>
  <c r="R31" i="1" s="1"/>
  <c r="T31" i="1" s="1"/>
  <c r="Q32" i="1"/>
  <c r="R32" i="1" s="1"/>
  <c r="T32" i="1" s="1"/>
  <c r="Q33" i="1"/>
  <c r="R33" i="1" s="1"/>
  <c r="T33" i="1" s="1"/>
  <c r="Q34" i="1"/>
  <c r="R34" i="1" s="1"/>
  <c r="T34" i="1" s="1"/>
  <c r="Q35" i="1"/>
  <c r="R35" i="1" s="1"/>
  <c r="T35" i="1" s="1"/>
  <c r="Q36" i="1"/>
  <c r="R36" i="1" s="1"/>
  <c r="T36" i="1" s="1"/>
  <c r="Q37" i="1"/>
  <c r="R37" i="1" s="1"/>
  <c r="T37" i="1" s="1"/>
  <c r="Q38" i="1"/>
  <c r="R38" i="1" s="1"/>
  <c r="T38" i="1" s="1"/>
  <c r="Q39" i="1"/>
  <c r="R39" i="1" s="1"/>
  <c r="T39" i="1" s="1"/>
  <c r="H40" i="1"/>
  <c r="I40" i="1"/>
  <c r="K40" i="1"/>
  <c r="L40" i="1"/>
  <c r="D45" i="1" l="1"/>
  <c r="I7" i="2"/>
  <c r="J7" i="2" s="1"/>
  <c r="I9" i="2"/>
  <c r="J9" i="2" s="1"/>
  <c r="H6" i="2"/>
  <c r="I6" i="2" s="1"/>
  <c r="J6" i="2" s="1"/>
  <c r="H7" i="2"/>
  <c r="H8" i="2"/>
  <c r="I8" i="2" s="1"/>
  <c r="H9" i="2"/>
  <c r="H10" i="2"/>
  <c r="I10" i="2" s="1"/>
  <c r="J10" i="2" s="1"/>
  <c r="H11" i="2"/>
  <c r="I11" i="2" s="1"/>
  <c r="H12" i="2"/>
  <c r="I12" i="2" s="1"/>
  <c r="J12" i="2" s="1"/>
  <c r="H13" i="2"/>
  <c r="I13" i="2" s="1"/>
  <c r="J13" i="2" s="1"/>
  <c r="H14" i="2"/>
  <c r="I14" i="2" s="1"/>
  <c r="J14" i="2" s="1"/>
  <c r="H15" i="2"/>
  <c r="I15" i="2" s="1"/>
  <c r="J15" i="2" s="1"/>
  <c r="H16" i="2"/>
  <c r="H17" i="2"/>
  <c r="H18" i="2"/>
  <c r="I5" i="2"/>
  <c r="G40" i="1"/>
  <c r="G19" i="2"/>
  <c r="E19" i="2"/>
  <c r="D19" i="2"/>
  <c r="C19" i="2"/>
  <c r="F19" i="2"/>
  <c r="D46" i="1"/>
  <c r="F17" i="3"/>
  <c r="G4" i="3"/>
  <c r="G8" i="3"/>
  <c r="G12" i="3"/>
  <c r="G16" i="3"/>
  <c r="G6" i="3"/>
  <c r="G14" i="3"/>
  <c r="G11" i="3"/>
  <c r="G5" i="3"/>
  <c r="G17" i="3"/>
  <c r="G9" i="3"/>
  <c r="G13" i="3"/>
  <c r="G3" i="3"/>
  <c r="G10" i="3"/>
  <c r="G7" i="3"/>
  <c r="G15" i="3"/>
  <c r="I17" i="2" l="1"/>
  <c r="J17" i="2" s="1"/>
  <c r="I18" i="2"/>
  <c r="J18" i="2" s="1"/>
  <c r="I16" i="2"/>
  <c r="J16" i="2" s="1"/>
  <c r="J11" i="2"/>
  <c r="J8" i="2"/>
  <c r="J5" i="2"/>
  <c r="H19" i="2"/>
  <c r="D47" i="1"/>
  <c r="I19" i="2" l="1"/>
  <c r="K8" i="2"/>
  <c r="J25" i="1" s="1"/>
  <c r="N25" i="1" s="1"/>
  <c r="J19" i="2"/>
  <c r="K5" i="2"/>
  <c r="K16" i="2"/>
  <c r="J21" i="1" s="1"/>
  <c r="N21" i="1" s="1"/>
  <c r="K10" i="2"/>
  <c r="J16" i="1" s="1"/>
  <c r="N16" i="1" s="1"/>
  <c r="K7" i="2"/>
  <c r="J14" i="1" s="1"/>
  <c r="N14" i="1" s="1"/>
  <c r="K17" i="2"/>
  <c r="J22" i="1" s="1"/>
  <c r="N22" i="1" s="1"/>
  <c r="K18" i="2"/>
  <c r="J23" i="1" s="1"/>
  <c r="N23" i="1" s="1"/>
  <c r="K13" i="2"/>
  <c r="J24" i="1" s="1"/>
  <c r="N24" i="1" s="1"/>
  <c r="K6" i="2"/>
  <c r="J13" i="1" s="1"/>
  <c r="N13" i="1" s="1"/>
  <c r="K15" i="2"/>
  <c r="J20" i="1" s="1"/>
  <c r="N20" i="1" s="1"/>
  <c r="K9" i="2"/>
  <c r="J15" i="1" s="1"/>
  <c r="N15" i="1" s="1"/>
  <c r="K11" i="2"/>
  <c r="J17" i="1" s="1"/>
  <c r="N17" i="1" s="1"/>
  <c r="K14" i="2"/>
  <c r="J19" i="1" s="1"/>
  <c r="N19" i="1" s="1"/>
  <c r="K12" i="2"/>
  <c r="J18" i="1" s="1"/>
  <c r="N18" i="1" s="1"/>
  <c r="D51" i="1"/>
  <c r="D49" i="1"/>
  <c r="D48" i="1"/>
  <c r="D50" i="1"/>
  <c r="O13" i="1"/>
  <c r="O17" i="1"/>
  <c r="O21" i="1"/>
  <c r="O25" i="1"/>
  <c r="O14" i="1"/>
  <c r="O18" i="1"/>
  <c r="O22" i="1"/>
  <c r="O12" i="1"/>
  <c r="O15" i="1"/>
  <c r="O19" i="1"/>
  <c r="O23" i="1"/>
  <c r="O16" i="1"/>
  <c r="O20" i="1"/>
  <c r="O24" i="1"/>
  <c r="P15" i="1"/>
  <c r="P19" i="1"/>
  <c r="P23" i="1"/>
  <c r="P14" i="1"/>
  <c r="P12" i="1"/>
  <c r="P16" i="1"/>
  <c r="P20" i="1"/>
  <c r="P24" i="1"/>
  <c r="P18" i="1"/>
  <c r="P13" i="1"/>
  <c r="P17" i="1"/>
  <c r="P21" i="1"/>
  <c r="P25" i="1"/>
  <c r="P22" i="1"/>
  <c r="M12" i="1"/>
  <c r="M18" i="1"/>
  <c r="M14" i="1"/>
  <c r="M19" i="1"/>
  <c r="M21" i="1"/>
  <c r="M23" i="1"/>
  <c r="M13" i="1"/>
  <c r="M17" i="1"/>
  <c r="M20" i="1"/>
  <c r="M22" i="1"/>
  <c r="M16" i="1"/>
  <c r="M24" i="1"/>
  <c r="M15" i="1"/>
  <c r="M25" i="1"/>
  <c r="O40" i="1" l="1"/>
  <c r="K19" i="2"/>
  <c r="J12" i="1"/>
  <c r="Q26" i="1"/>
  <c r="R26" i="1" s="1"/>
  <c r="T26" i="1" s="1"/>
  <c r="Q27" i="1"/>
  <c r="R27" i="1" s="1"/>
  <c r="T27" i="1" s="1"/>
  <c r="Q25" i="1"/>
  <c r="R25" i="1" s="1"/>
  <c r="T25" i="1" s="1"/>
  <c r="Q24" i="1"/>
  <c r="R24" i="1" s="1"/>
  <c r="T24" i="1" s="1"/>
  <c r="Q17" i="1"/>
  <c r="R17" i="1" s="1"/>
  <c r="T17" i="1" s="1"/>
  <c r="Q23" i="1"/>
  <c r="R23" i="1" s="1"/>
  <c r="T23" i="1" s="1"/>
  <c r="Q15" i="1"/>
  <c r="R15" i="1" s="1"/>
  <c r="T15" i="1" s="1"/>
  <c r="D52" i="1"/>
  <c r="Q21" i="1"/>
  <c r="R21" i="1" s="1"/>
  <c r="T21" i="1" s="1"/>
  <c r="Q16" i="1"/>
  <c r="R16" i="1" s="1"/>
  <c r="T16" i="1" s="1"/>
  <c r="Q19" i="1"/>
  <c r="R19" i="1" s="1"/>
  <c r="T19" i="1" s="1"/>
  <c r="Q14" i="1"/>
  <c r="R14" i="1" s="1"/>
  <c r="T14" i="1" s="1"/>
  <c r="Q22" i="1"/>
  <c r="R22" i="1" s="1"/>
  <c r="T22" i="1" s="1"/>
  <c r="Q20" i="1"/>
  <c r="R20" i="1" s="1"/>
  <c r="T20" i="1" s="1"/>
  <c r="Q13" i="1"/>
  <c r="R13" i="1" s="1"/>
  <c r="T13" i="1" s="1"/>
  <c r="Q18" i="1"/>
  <c r="R18" i="1" s="1"/>
  <c r="T18" i="1" s="1"/>
  <c r="M40" i="1"/>
  <c r="P40" i="1"/>
  <c r="J40" i="1" l="1"/>
  <c r="N12" i="1"/>
  <c r="Q12" i="1" l="1"/>
  <c r="R12" i="1" s="1"/>
  <c r="T12" i="1" s="1"/>
  <c r="T40" i="1" s="1"/>
  <c r="N40" i="1"/>
  <c r="Q40" i="1" l="1"/>
  <c r="R40" i="1"/>
  <c r="R41" i="1" l="1"/>
  <c r="S16" i="1"/>
  <c r="S20" i="1"/>
  <c r="S24" i="1"/>
  <c r="S28" i="1"/>
  <c r="S32" i="1"/>
  <c r="S36" i="1"/>
  <c r="S14" i="1"/>
  <c r="S22" i="1"/>
  <c r="S30" i="1"/>
  <c r="S38" i="1"/>
  <c r="S19" i="1"/>
  <c r="S35" i="1"/>
  <c r="S17" i="1"/>
  <c r="S21" i="1"/>
  <c r="S25" i="1"/>
  <c r="S29" i="1"/>
  <c r="S33" i="1"/>
  <c r="S37" i="1"/>
  <c r="S18" i="1"/>
  <c r="S34" i="1"/>
  <c r="S15" i="1"/>
  <c r="S23" i="1"/>
  <c r="S31" i="1"/>
  <c r="S39" i="1"/>
  <c r="S26" i="1"/>
  <c r="S27" i="1"/>
  <c r="S13" i="1"/>
  <c r="S12" i="1"/>
  <c r="S40" i="1" l="1"/>
</calcChain>
</file>

<file path=xl/sharedStrings.xml><?xml version="1.0" encoding="utf-8"?>
<sst xmlns="http://schemas.openxmlformats.org/spreadsheetml/2006/main" count="300" uniqueCount="159">
  <si>
    <t>Instituciones</t>
  </si>
  <si>
    <t>Región</t>
  </si>
  <si>
    <t>Tipo IES</t>
  </si>
  <si>
    <t>Ciudad</t>
  </si>
  <si>
    <t>Universidad Regional</t>
  </si>
  <si>
    <t>Km RM</t>
  </si>
  <si>
    <t>CRUCH-ESTATAL</t>
  </si>
  <si>
    <t>UVA</t>
  </si>
  <si>
    <t>U. de Valparaíso</t>
  </si>
  <si>
    <t>Valparaíso</t>
  </si>
  <si>
    <t>ANT</t>
  </si>
  <si>
    <t>U. de Antofagasta</t>
  </si>
  <si>
    <t>Antofagasta</t>
  </si>
  <si>
    <t>ULS</t>
  </si>
  <si>
    <t>U. de la Serena</t>
  </si>
  <si>
    <t>Coquimbo</t>
  </si>
  <si>
    <t>La Serena</t>
  </si>
  <si>
    <t>UBB</t>
  </si>
  <si>
    <t>Bío-Bío</t>
  </si>
  <si>
    <t>Concepción</t>
  </si>
  <si>
    <t>FRO</t>
  </si>
  <si>
    <t>U. de la Frontera</t>
  </si>
  <si>
    <t>Araucanía</t>
  </si>
  <si>
    <t>Temuco</t>
  </si>
  <si>
    <t>MAG</t>
  </si>
  <si>
    <t>U. de Magallanes</t>
  </si>
  <si>
    <t>Magallanes</t>
  </si>
  <si>
    <t>Punta Arenas</t>
  </si>
  <si>
    <t>TAL</t>
  </si>
  <si>
    <t>U. de Talca</t>
  </si>
  <si>
    <t>Maule</t>
  </si>
  <si>
    <t>Talca</t>
  </si>
  <si>
    <t>ATA</t>
  </si>
  <si>
    <t>U. de Atacama</t>
  </si>
  <si>
    <t>Atacama</t>
  </si>
  <si>
    <t>Copiapó</t>
  </si>
  <si>
    <t>UTA</t>
  </si>
  <si>
    <t>U. de Tarapacá</t>
  </si>
  <si>
    <t>Arica y Parinacota</t>
  </si>
  <si>
    <t>Arica</t>
  </si>
  <si>
    <t>UAP</t>
  </si>
  <si>
    <t>U. Arturo Prat</t>
  </si>
  <si>
    <t>Tarapacá</t>
  </si>
  <si>
    <t>Iquique</t>
  </si>
  <si>
    <t>UPA</t>
  </si>
  <si>
    <t>U. de Playa Ancha</t>
  </si>
  <si>
    <t>ULA</t>
  </si>
  <si>
    <t>U. de Los Lagos</t>
  </si>
  <si>
    <t>Los Lagos</t>
  </si>
  <si>
    <t>Osorno</t>
  </si>
  <si>
    <t>URO</t>
  </si>
  <si>
    <t>U. de O'Higgins</t>
  </si>
  <si>
    <t>O'Higgins</t>
  </si>
  <si>
    <t>Rancagua</t>
  </si>
  <si>
    <t>URY</t>
  </si>
  <si>
    <t>U. de Aysén</t>
  </si>
  <si>
    <t>Aysén</t>
  </si>
  <si>
    <t>Coyhaique</t>
  </si>
  <si>
    <t>UNIVERSIDAD ARTURO PRAT</t>
  </si>
  <si>
    <t>UNIVERSIDAD DE ANTOFAGASTA</t>
  </si>
  <si>
    <t>UNIVERSIDAD DE ATACAMA</t>
  </si>
  <si>
    <t>UNIVERSIDAD DE LA FRONTERA</t>
  </si>
  <si>
    <t>UNIVERSIDAD DE LA SERENA</t>
  </si>
  <si>
    <t>UNIVERSIDAD DE LOS LAGOS</t>
  </si>
  <si>
    <t>UNIVERSIDAD DE MAGALLANES</t>
  </si>
  <si>
    <t>UNIVERSIDAD DE PLAYA ANCHA DE CIENCIAS DE LA EDUCACION</t>
  </si>
  <si>
    <t>UNIVERSIDAD DE TALCA</t>
  </si>
  <si>
    <t>UNIVERSIDAD DE TARAPACA</t>
  </si>
  <si>
    <t>UNIVERSIDAD DE VALPARAISO</t>
  </si>
  <si>
    <t>UNIVERSIDAD DEL BIO-BIO</t>
  </si>
  <si>
    <t>U. del Bio Bio</t>
  </si>
  <si>
    <t>% Matrícula Subvencionada</t>
  </si>
  <si>
    <t>NOMBRE INSTITUCIÓN</t>
  </si>
  <si>
    <t>Suma de TOTAL TES</t>
  </si>
  <si>
    <t>Total</t>
  </si>
  <si>
    <t>% KM</t>
  </si>
  <si>
    <t>% KM RM</t>
  </si>
  <si>
    <t>KM RM</t>
  </si>
  <si>
    <t>% Distribución</t>
  </si>
  <si>
    <t>NIVEL GLOBAL</t>
  </si>
  <si>
    <t>Pregrado</t>
  </si>
  <si>
    <t>TIPO DE PLAN DE LA CARRERA</t>
  </si>
  <si>
    <t>Plan Regular</t>
  </si>
  <si>
    <t>Suma de TES MUNICIPAL</t>
  </si>
  <si>
    <t>Suma de TES PARTICULAR SUBVENCIONADO</t>
  </si>
  <si>
    <t>Suma de TES PARTICULAR PAGADO</t>
  </si>
  <si>
    <t>UNIVERSIDAD DE AYSEN</t>
  </si>
  <si>
    <t>UNIVERSIDAD DE O'HIGGINS</t>
  </si>
  <si>
    <t>% Matrícula Subvencionada por IES</t>
  </si>
  <si>
    <t>% Ajustado</t>
  </si>
  <si>
    <t>CFT Estatal</t>
  </si>
  <si>
    <t>Transferencias Corrientes</t>
  </si>
  <si>
    <t>Transferencias de Capital</t>
  </si>
  <si>
    <t>CFT ESTATAL</t>
  </si>
  <si>
    <t>Oferta Académica CFT Estatal</t>
  </si>
  <si>
    <t>Monto a Distribuir por Indicadores</t>
  </si>
  <si>
    <t>Suma de TES SERVICIO LOCAL EDUCACION</t>
  </si>
  <si>
    <t>Código DFI</t>
  </si>
  <si>
    <t>Totales</t>
  </si>
  <si>
    <t>Total con decimales M$</t>
  </si>
  <si>
    <t>CRM</t>
  </si>
  <si>
    <t>CRA</t>
  </si>
  <si>
    <t>CRC</t>
  </si>
  <si>
    <t>CRT</t>
  </si>
  <si>
    <t>CRL</t>
  </si>
  <si>
    <t>CRR</t>
  </si>
  <si>
    <t>CEM</t>
  </si>
  <si>
    <t>CRV</t>
  </si>
  <si>
    <t>CAN</t>
  </si>
  <si>
    <t>CEA</t>
  </si>
  <si>
    <t>CRP</t>
  </si>
  <si>
    <t>CRY</t>
  </si>
  <si>
    <t>CRB</t>
  </si>
  <si>
    <t>CRO</t>
  </si>
  <si>
    <t>Suma de TES CORP. DE ADMINISTRACIÓN DELEGADA</t>
  </si>
  <si>
    <t>Suma de Total Subvencionado</t>
  </si>
  <si>
    <t>Vinculación con el Medio</t>
  </si>
  <si>
    <t>Ley de Presupuestos 2024</t>
  </si>
  <si>
    <t>% Matrícula Subvencionada 2024</t>
  </si>
  <si>
    <t>Matrícula Subvencionada 2024</t>
  </si>
  <si>
    <t>Educación Superior Regional (ESR)</t>
  </si>
  <si>
    <t xml:space="preserve">Universidades Estatales y CFT Estatales </t>
  </si>
  <si>
    <t>Miles de pesos</t>
  </si>
  <si>
    <t>Monto 
ESR  
2025
Transferencias Corrientes 
M$</t>
  </si>
  <si>
    <t>Monto 
ESR
2025
Transferencias de Capital
M$</t>
  </si>
  <si>
    <t>Cód 2</t>
  </si>
  <si>
    <t>Código
SIES</t>
  </si>
  <si>
    <t>CFT de la Región de Antofagasta</t>
  </si>
  <si>
    <t>CFT de la Región de Arica Y Parinacota</t>
  </si>
  <si>
    <t>CFT de la Región de Atacama</t>
  </si>
  <si>
    <t>CFT de la Región de Aysén Del General Carlos Ibañez Del Campo</t>
  </si>
  <si>
    <t>CFT de la Región de Coquimbo</t>
  </si>
  <si>
    <t>CFT de la Región de La Araucanía</t>
  </si>
  <si>
    <t>CFT de la Región de Los Lagos</t>
  </si>
  <si>
    <t>CFT de la Región de Los Rios</t>
  </si>
  <si>
    <t>CFT de la Región de Magallanes Y De La Antártica Chilena</t>
  </si>
  <si>
    <t>CFT de la Región de Tarapacá</t>
  </si>
  <si>
    <t>CFT de la Región de Valparaíso</t>
  </si>
  <si>
    <t>CFT de la Región del Biobío</t>
  </si>
  <si>
    <t>CFT de la Región del Libertador Bernardo O’Higgins</t>
  </si>
  <si>
    <t>CFT de la Región del Maule</t>
  </si>
  <si>
    <t>Los Ríos</t>
  </si>
  <si>
    <t>Calama</t>
  </si>
  <si>
    <t>Chañaral</t>
  </si>
  <si>
    <t>Ovalle</t>
  </si>
  <si>
    <t>Lautaro</t>
  </si>
  <si>
    <t>Llanquihue</t>
  </si>
  <si>
    <t>Porvenir</t>
  </si>
  <si>
    <t>Alto Hospicio</t>
  </si>
  <si>
    <t>Tirua</t>
  </si>
  <si>
    <t>San Vicente</t>
  </si>
  <si>
    <t>Linares</t>
  </si>
  <si>
    <t>La Unión</t>
  </si>
  <si>
    <t>San Antonio</t>
  </si>
  <si>
    <t>Total 
ESR 2025
(sin decimales) 
M$</t>
  </si>
  <si>
    <t xml:space="preserve">  12 de febrero 2025</t>
  </si>
  <si>
    <t>Año 2025</t>
  </si>
  <si>
    <t>Unidad de Análisis y Estudios, DIVIA - SUBESUP</t>
  </si>
  <si>
    <t>Dex. N°432-2025 y Dex N°559-2025
Montos a Distribuir
 M$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</si>
</sst>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  <numFmt numFmtId="166" formatCode="0.0000"/>
    <numFmt numFmtId="167" formatCode="0.000%"/>
    <numFmt numFmtId="168" formatCode="_-* #,##0.0_-;\-* #,##0.0_-;_-* &quot;-&quot;??_-;_-@_-"/>
    <numFmt numFmtId="169" formatCode="_ * #,##0.0_ ;_ * \-#,##0.0_ ;_ * &quot;-&quot;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4" tint="0.3999755851924192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7">
    <xf numFmtId="0" fontId="0" fillId="0" borderId="0" xfId="0"/>
    <xf numFmtId="165" fontId="0" fillId="0" borderId="0" xfId="0" applyNumberFormat="1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165" fontId="4" fillId="0" borderId="0" xfId="0" applyNumberFormat="1" applyFont="1"/>
    <xf numFmtId="9" fontId="4" fillId="0" borderId="0" xfId="2" applyFont="1" applyAlignment="1">
      <alignment horizontal="center"/>
    </xf>
    <xf numFmtId="0" fontId="4" fillId="0" borderId="0" xfId="0" applyFont="1"/>
    <xf numFmtId="10" fontId="4" fillId="0" borderId="0" xfId="2" applyNumberFormat="1" applyFont="1"/>
    <xf numFmtId="0" fontId="0" fillId="0" borderId="0" xfId="0" pivotButton="1"/>
    <xf numFmtId="0" fontId="7" fillId="0" borderId="2" xfId="0" applyFont="1" applyBorder="1"/>
    <xf numFmtId="2" fontId="7" fillId="0" borderId="2" xfId="0" applyNumberFormat="1" applyFont="1" applyBorder="1"/>
    <xf numFmtId="2" fontId="4" fillId="0" borderId="0" xfId="0" applyNumberFormat="1" applyFon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165" fontId="6" fillId="0" borderId="2" xfId="0" applyNumberFormat="1" applyFont="1" applyBorder="1"/>
    <xf numFmtId="0" fontId="6" fillId="0" borderId="2" xfId="0" applyFont="1" applyBorder="1"/>
    <xf numFmtId="10" fontId="6" fillId="0" borderId="2" xfId="2" applyNumberFormat="1" applyFont="1" applyBorder="1"/>
    <xf numFmtId="0" fontId="4" fillId="0" borderId="2" xfId="0" applyFont="1" applyBorder="1"/>
    <xf numFmtId="0" fontId="4" fillId="3" borderId="2" xfId="0" applyFont="1" applyFill="1" applyBorder="1"/>
    <xf numFmtId="165" fontId="4" fillId="0" borderId="2" xfId="1" applyNumberFormat="1" applyFont="1" applyBorder="1"/>
    <xf numFmtId="165" fontId="4" fillId="3" borderId="2" xfId="1" applyNumberFormat="1" applyFont="1" applyFill="1" applyBorder="1"/>
    <xf numFmtId="0" fontId="4" fillId="0" borderId="2" xfId="0" applyFont="1" applyBorder="1" applyAlignment="1">
      <alignment horizontal="left" vertical="center" wrapText="1"/>
    </xf>
    <xf numFmtId="0" fontId="5" fillId="0" borderId="0" xfId="0" applyFont="1"/>
    <xf numFmtId="0" fontId="7" fillId="0" borderId="0" xfId="0" applyFont="1"/>
    <xf numFmtId="0" fontId="8" fillId="0" borderId="2" xfId="0" applyFont="1" applyBorder="1"/>
    <xf numFmtId="41" fontId="7" fillId="0" borderId="2" xfId="3" applyFont="1" applyBorder="1"/>
    <xf numFmtId="41" fontId="8" fillId="0" borderId="2" xfId="3" applyFont="1" applyBorder="1"/>
    <xf numFmtId="0" fontId="7" fillId="0" borderId="3" xfId="0" applyFont="1" applyBorder="1"/>
    <xf numFmtId="9" fontId="8" fillId="0" borderId="2" xfId="2" applyFont="1" applyFill="1" applyBorder="1"/>
    <xf numFmtId="164" fontId="6" fillId="0" borderId="2" xfId="0" applyNumberFormat="1" applyFont="1" applyBorder="1"/>
    <xf numFmtId="0" fontId="9" fillId="0" borderId="2" xfId="0" applyFont="1" applyBorder="1"/>
    <xf numFmtId="166" fontId="7" fillId="0" borderId="2" xfId="0" applyNumberFormat="1" applyFont="1" applyBorder="1"/>
    <xf numFmtId="167" fontId="6" fillId="0" borderId="2" xfId="2" applyNumberFormat="1" applyFont="1" applyBorder="1"/>
    <xf numFmtId="168" fontId="6" fillId="0" borderId="2" xfId="0" applyNumberFormat="1" applyFont="1" applyBorder="1"/>
    <xf numFmtId="168" fontId="6" fillId="0" borderId="2" xfId="1" applyNumberFormat="1" applyFont="1" applyBorder="1"/>
    <xf numFmtId="169" fontId="6" fillId="0" borderId="2" xfId="3" applyNumberFormat="1" applyFont="1" applyBorder="1"/>
    <xf numFmtId="0" fontId="2" fillId="0" borderId="0" xfId="0" applyFont="1"/>
    <xf numFmtId="41" fontId="6" fillId="0" borderId="2" xfId="3" applyFont="1" applyBorder="1"/>
    <xf numFmtId="0" fontId="4" fillId="4" borderId="2" xfId="0" applyFont="1" applyFill="1" applyBorder="1"/>
    <xf numFmtId="165" fontId="4" fillId="4" borderId="2" xfId="1" applyNumberFormat="1" applyFont="1" applyFill="1" applyBorder="1"/>
    <xf numFmtId="0" fontId="4" fillId="5" borderId="2" xfId="0" applyFont="1" applyFill="1" applyBorder="1"/>
    <xf numFmtId="165" fontId="4" fillId="5" borderId="2" xfId="1" applyNumberFormat="1" applyFont="1" applyFill="1" applyBorder="1"/>
    <xf numFmtId="0" fontId="4" fillId="5" borderId="2" xfId="0" applyFont="1" applyFill="1" applyBorder="1" applyAlignment="1">
      <alignment horizontal="left" vertical="center" wrapText="1"/>
    </xf>
    <xf numFmtId="165" fontId="4" fillId="5" borderId="2" xfId="0" applyNumberFormat="1" applyFont="1" applyFill="1" applyBorder="1"/>
    <xf numFmtId="0" fontId="4" fillId="5" borderId="2" xfId="0" applyFont="1" applyFill="1" applyBorder="1" applyAlignment="1">
      <alignment horizontal="center" vertical="center" wrapText="1"/>
    </xf>
    <xf numFmtId="168" fontId="6" fillId="5" borderId="2" xfId="0" applyNumberFormat="1" applyFont="1" applyFill="1" applyBorder="1"/>
    <xf numFmtId="10" fontId="6" fillId="5" borderId="2" xfId="2" applyNumberFormat="1" applyFont="1" applyFill="1" applyBorder="1"/>
    <xf numFmtId="0" fontId="4" fillId="4" borderId="2" xfId="0" applyFont="1" applyFill="1" applyBorder="1" applyAlignment="1">
      <alignment horizontal="center" vertical="center" wrapText="1"/>
    </xf>
    <xf numFmtId="0" fontId="0" fillId="0" borderId="2" xfId="0" applyBorder="1"/>
    <xf numFmtId="43" fontId="12" fillId="0" borderId="0" xfId="0" applyNumberFormat="1" applyFont="1"/>
    <xf numFmtId="168" fontId="6" fillId="4" borderId="2" xfId="0" applyNumberFormat="1" applyFont="1" applyFill="1" applyBorder="1"/>
    <xf numFmtId="0" fontId="8" fillId="6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3" xfId="0" applyFont="1" applyBorder="1"/>
    <xf numFmtId="0" fontId="6" fillId="0" borderId="1" xfId="0" applyFont="1" applyBorder="1"/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vertical="center"/>
    </xf>
    <xf numFmtId="0" fontId="9" fillId="0" borderId="5" xfId="0" applyFont="1" applyBorder="1"/>
    <xf numFmtId="0" fontId="9" fillId="2" borderId="2" xfId="0" applyFont="1" applyFill="1" applyBorder="1"/>
    <xf numFmtId="165" fontId="9" fillId="0" borderId="4" xfId="1" applyNumberFormat="1" applyFont="1" applyBorder="1"/>
    <xf numFmtId="165" fontId="9" fillId="2" borderId="4" xfId="0" applyNumberFormat="1" applyFont="1" applyFill="1" applyBorder="1"/>
    <xf numFmtId="165" fontId="9" fillId="2" borderId="2" xfId="1" applyNumberFormat="1" applyFont="1" applyFill="1" applyBorder="1"/>
    <xf numFmtId="165" fontId="9" fillId="2" borderId="2" xfId="0" applyNumberFormat="1" applyFont="1" applyFill="1" applyBorder="1"/>
    <xf numFmtId="168" fontId="9" fillId="0" borderId="2" xfId="0" applyNumberFormat="1" applyFont="1" applyBorder="1"/>
    <xf numFmtId="168" fontId="9" fillId="5" borderId="2" xfId="0" applyNumberFormat="1" applyFont="1" applyFill="1" applyBorder="1"/>
    <xf numFmtId="10" fontId="9" fillId="5" borderId="2" xfId="2" applyNumberFormat="1" applyFont="1" applyFill="1" applyBorder="1"/>
    <xf numFmtId="168" fontId="9" fillId="4" borderId="2" xfId="0" applyNumberFormat="1" applyFont="1" applyFill="1" applyBorder="1"/>
    <xf numFmtId="0" fontId="14" fillId="0" borderId="2" xfId="0" applyFont="1" applyBorder="1"/>
    <xf numFmtId="0" fontId="14" fillId="0" borderId="0" xfId="0" applyFont="1"/>
    <xf numFmtId="0" fontId="9" fillId="0" borderId="4" xfId="0" applyFont="1" applyBorder="1"/>
    <xf numFmtId="0" fontId="9" fillId="0" borderId="0" xfId="0" applyFont="1"/>
    <xf numFmtId="165" fontId="16" fillId="0" borderId="2" xfId="0" applyNumberFormat="1" applyFont="1" applyBorder="1"/>
    <xf numFmtId="168" fontId="16" fillId="0" borderId="2" xfId="0" applyNumberFormat="1" applyFont="1" applyBorder="1"/>
    <xf numFmtId="165" fontId="16" fillId="5" borderId="2" xfId="0" applyNumberFormat="1" applyFont="1" applyFill="1" applyBorder="1"/>
    <xf numFmtId="9" fontId="16" fillId="5" borderId="2" xfId="2" applyFont="1" applyFill="1" applyBorder="1"/>
    <xf numFmtId="165" fontId="16" fillId="4" borderId="2" xfId="0" applyNumberFormat="1" applyFont="1" applyFill="1" applyBorder="1"/>
    <xf numFmtId="0" fontId="16" fillId="4" borderId="2" xfId="0" applyFont="1" applyFill="1" applyBorder="1" applyAlignment="1">
      <alignment horizontal="center" vertical="center" wrapText="1"/>
    </xf>
    <xf numFmtId="168" fontId="4" fillId="4" borderId="2" xfId="2" applyNumberFormat="1" applyFont="1" applyFill="1" applyBorder="1"/>
    <xf numFmtId="168" fontId="16" fillId="4" borderId="2" xfId="2" applyNumberFormat="1" applyFont="1" applyFill="1" applyBorder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87842</xdr:colOff>
      <xdr:row>0</xdr:row>
      <xdr:rowOff>48684</xdr:rowOff>
    </xdr:from>
    <xdr:to>
      <xdr:col>2</xdr:col>
      <xdr:colOff>592667</xdr:colOff>
      <xdr:row>0</xdr:row>
      <xdr:rowOff>1363133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BCC933-C088-4E3A-82C1-DEEA8F4D1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2" y="48684"/>
          <a:ext cx="1340908" cy="1314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6"/>
  <sheetViews>
    <sheetView tabSelected="1" topLeftCell="F2" zoomScale="90" zoomScaleNormal="90" workbookViewId="0">
      <selection activeCell="T11" sqref="T11"/>
    </sheetView>
  </sheetViews>
  <sheetFormatPr baseColWidth="10" defaultRowHeight="14.5" x14ac:dyDescent="0.35"/>
  <cols>
    <col min="1" max="1" width="6" customWidth="1"/>
    <col min="2" max="2" width="6.453125" customWidth="1"/>
    <col min="3" max="3" width="46.1796875" customWidth="1"/>
    <col min="4" max="4" width="17.1796875" customWidth="1"/>
    <col min="5" max="5" width="15.1796875" bestFit="1" customWidth="1"/>
    <col min="6" max="6" width="16" customWidth="1"/>
    <col min="7" max="9" width="9.54296875" customWidth="1"/>
    <col min="10" max="10" width="8.1796875" customWidth="1"/>
    <col min="11" max="11" width="11.453125" customWidth="1"/>
    <col min="12" max="12" width="10.54296875" customWidth="1"/>
    <col min="13" max="15" width="10" customWidth="1"/>
    <col min="16" max="16" width="10.81640625" customWidth="1"/>
    <col min="17" max="17" width="12.453125" bestFit="1" customWidth="1"/>
    <col min="18" max="18" width="12.453125" customWidth="1"/>
    <col min="19" max="19" width="10.1796875" customWidth="1"/>
    <col min="20" max="20" width="16.90625" customWidth="1"/>
    <col min="21" max="22" width="12.7265625" customWidth="1"/>
    <col min="23" max="23" width="6.54296875" customWidth="1"/>
    <col min="27" max="27" width="14.81640625" customWidth="1"/>
    <col min="28" max="28" width="14.54296875" customWidth="1"/>
  </cols>
  <sheetData>
    <row r="1" spans="1:23" ht="111" customHeight="1" x14ac:dyDescent="0.3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ht="19.5" x14ac:dyDescent="0.45">
      <c r="A2" s="85" t="s">
        <v>120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spans="1:23" ht="19.5" x14ac:dyDescent="0.45">
      <c r="A3" s="85" t="s">
        <v>121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</row>
    <row r="4" spans="1:23" ht="19.5" x14ac:dyDescent="0.45">
      <c r="A4" s="85" t="s">
        <v>156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</row>
    <row r="5" spans="1:23" ht="15.5" x14ac:dyDescent="0.35">
      <c r="A5" s="86" t="s">
        <v>122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</row>
    <row r="6" spans="1:23" x14ac:dyDescent="0.35">
      <c r="A6" s="83" t="s">
        <v>157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</row>
    <row r="7" spans="1:23" x14ac:dyDescent="0.35">
      <c r="A7" s="83" t="s">
        <v>155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</row>
    <row r="8" spans="1:23" ht="7.5" customHeight="1" x14ac:dyDescent="0.3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</row>
    <row r="9" spans="1:23" x14ac:dyDescent="0.35">
      <c r="B9" s="56">
        <v>1</v>
      </c>
      <c r="C9" s="56">
        <v>2</v>
      </c>
      <c r="D9" s="56">
        <v>3</v>
      </c>
      <c r="E9" s="56">
        <v>4</v>
      </c>
      <c r="F9" s="56">
        <v>5</v>
      </c>
      <c r="G9" s="56">
        <v>6</v>
      </c>
      <c r="H9" s="56">
        <v>7</v>
      </c>
      <c r="I9" s="56">
        <v>8</v>
      </c>
      <c r="J9" s="56">
        <v>9</v>
      </c>
      <c r="K9" s="56">
        <v>10</v>
      </c>
      <c r="L9" s="56">
        <v>11</v>
      </c>
      <c r="M9" s="56">
        <v>12</v>
      </c>
      <c r="N9" s="56">
        <v>13</v>
      </c>
      <c r="O9" s="56">
        <v>14</v>
      </c>
      <c r="P9" s="56">
        <v>15</v>
      </c>
      <c r="Q9" s="56">
        <v>16</v>
      </c>
      <c r="R9" s="56">
        <v>17</v>
      </c>
      <c r="S9" s="56">
        <v>18</v>
      </c>
      <c r="T9" s="56">
        <v>19</v>
      </c>
      <c r="U9" s="56">
        <v>20</v>
      </c>
      <c r="V9" s="56">
        <v>21</v>
      </c>
      <c r="W9" s="56">
        <v>22</v>
      </c>
    </row>
    <row r="10" spans="1:23" x14ac:dyDescent="0.35">
      <c r="C10" s="2"/>
      <c r="H10" s="5">
        <v>0.25</v>
      </c>
      <c r="I10" s="5">
        <v>0.25</v>
      </c>
      <c r="J10" s="5">
        <v>0.3</v>
      </c>
      <c r="K10" s="5">
        <v>0.2</v>
      </c>
      <c r="L10" s="5"/>
      <c r="M10" s="5">
        <v>0.25</v>
      </c>
      <c r="N10" s="5">
        <v>0.25</v>
      </c>
      <c r="O10" s="5">
        <v>0.3</v>
      </c>
      <c r="P10" s="5">
        <v>0.2</v>
      </c>
    </row>
    <row r="11" spans="1:23" ht="78" x14ac:dyDescent="0.35">
      <c r="A11" s="3" t="s">
        <v>126</v>
      </c>
      <c r="B11" s="3" t="s">
        <v>125</v>
      </c>
      <c r="C11" s="3" t="s">
        <v>0</v>
      </c>
      <c r="D11" s="3" t="s">
        <v>1</v>
      </c>
      <c r="E11" s="3" t="s">
        <v>2</v>
      </c>
      <c r="F11" s="3" t="s">
        <v>3</v>
      </c>
      <c r="G11" s="3" t="s">
        <v>94</v>
      </c>
      <c r="H11" s="3" t="s">
        <v>4</v>
      </c>
      <c r="I11" s="3" t="s">
        <v>116</v>
      </c>
      <c r="J11" s="13" t="s">
        <v>118</v>
      </c>
      <c r="K11" s="3" t="s">
        <v>76</v>
      </c>
      <c r="L11" s="3" t="s">
        <v>94</v>
      </c>
      <c r="M11" s="13" t="s">
        <v>4</v>
      </c>
      <c r="N11" s="13" t="s">
        <v>119</v>
      </c>
      <c r="O11" s="13" t="s">
        <v>116</v>
      </c>
      <c r="P11" s="13" t="s">
        <v>77</v>
      </c>
      <c r="Q11" s="3" t="s">
        <v>99</v>
      </c>
      <c r="R11" s="44" t="s">
        <v>154</v>
      </c>
      <c r="S11" s="44" t="s">
        <v>78</v>
      </c>
      <c r="T11" s="80" t="s">
        <v>158</v>
      </c>
      <c r="U11" s="47" t="s">
        <v>123</v>
      </c>
      <c r="V11" s="47" t="s">
        <v>124</v>
      </c>
      <c r="W11" s="3" t="s">
        <v>125</v>
      </c>
    </row>
    <row r="12" spans="1:23" x14ac:dyDescent="0.35">
      <c r="A12" s="55">
        <v>81</v>
      </c>
      <c r="B12" s="30" t="s">
        <v>40</v>
      </c>
      <c r="C12" s="15" t="s">
        <v>41</v>
      </c>
      <c r="D12" s="15" t="s">
        <v>42</v>
      </c>
      <c r="E12" s="15" t="s">
        <v>6</v>
      </c>
      <c r="F12" s="15" t="s">
        <v>43</v>
      </c>
      <c r="G12" s="15">
        <v>0</v>
      </c>
      <c r="H12" s="15">
        <v>1</v>
      </c>
      <c r="I12" s="15">
        <v>1</v>
      </c>
      <c r="J12" s="32">
        <f>VLOOKUP(B12,'Subvencionados U.Estatales 2024'!$B$5:$K$18,10,0)</f>
        <v>7.4944395649624698E-2</v>
      </c>
      <c r="K12" s="16">
        <v>0.12823505524002601</v>
      </c>
      <c r="L12" s="15">
        <v>0</v>
      </c>
      <c r="M12" s="33">
        <f t="shared" ref="M12:M25" si="0">$H$10*$D$47*(H12/$H$40)</f>
        <v>163930.03571428571</v>
      </c>
      <c r="N12" s="34">
        <f t="shared" ref="N12:N25" si="1">$J$10*$D$47*(J12)</f>
        <v>206398.70925119941</v>
      </c>
      <c r="O12" s="35">
        <f t="shared" ref="O12:O25" si="2">$I$10*$D$47*(I12/$I$40)</f>
        <v>176540.03846153847</v>
      </c>
      <c r="P12" s="29">
        <f t="shared" ref="P12:P25" si="3">$K$10*$D$47*K12</f>
        <v>235441.66447559372</v>
      </c>
      <c r="Q12" s="33">
        <f>L12+M12+N12+O12+P12</f>
        <v>782310.44790261728</v>
      </c>
      <c r="R12" s="45">
        <f>ROUND(Q12,0)</f>
        <v>782310</v>
      </c>
      <c r="S12" s="46">
        <f>R12/$R$40</f>
        <v>7.9180532951150198E-2</v>
      </c>
      <c r="T12" s="81">
        <f>+R12</f>
        <v>782310</v>
      </c>
      <c r="U12" s="50">
        <v>645282</v>
      </c>
      <c r="V12" s="50">
        <v>137028</v>
      </c>
      <c r="W12" s="48" t="str">
        <f>+B12</f>
        <v>UAP</v>
      </c>
    </row>
    <row r="13" spans="1:23" x14ac:dyDescent="0.35">
      <c r="A13" s="55">
        <v>73</v>
      </c>
      <c r="B13" s="30" t="s">
        <v>10</v>
      </c>
      <c r="C13" s="15" t="s">
        <v>11</v>
      </c>
      <c r="D13" s="15" t="s">
        <v>12</v>
      </c>
      <c r="E13" s="15" t="s">
        <v>6</v>
      </c>
      <c r="F13" s="15" t="s">
        <v>12</v>
      </c>
      <c r="G13" s="15">
        <v>0</v>
      </c>
      <c r="H13" s="15">
        <v>1</v>
      </c>
      <c r="I13" s="15">
        <v>1</v>
      </c>
      <c r="J13" s="32">
        <f>VLOOKUP(B13,'Subvencionados U.Estatales 2024'!$B$5:$K$18,10,0)</f>
        <v>6.7574064624893918E-2</v>
      </c>
      <c r="K13" s="32">
        <v>9.8511140167966554E-2</v>
      </c>
      <c r="L13" s="15">
        <v>0</v>
      </c>
      <c r="M13" s="33">
        <f t="shared" si="0"/>
        <v>163930.03571428571</v>
      </c>
      <c r="N13" s="34">
        <f t="shared" si="1"/>
        <v>186100.63629894762</v>
      </c>
      <c r="O13" s="35">
        <f t="shared" si="2"/>
        <v>176540.03846153847</v>
      </c>
      <c r="P13" s="14">
        <f t="shared" si="3"/>
        <v>180868.06893108535</v>
      </c>
      <c r="Q13" s="33">
        <f t="shared" ref="Q13:Q39" si="4">L13+M13+N13+O13+P13</f>
        <v>707438.7794058572</v>
      </c>
      <c r="R13" s="45">
        <f t="shared" ref="R13:R39" si="5">ROUND(Q13,0)</f>
        <v>707439</v>
      </c>
      <c r="S13" s="46">
        <f>R13/$R$40</f>
        <v>7.1602557874025308E-2</v>
      </c>
      <c r="T13" s="81">
        <f t="shared" ref="T13:T39" si="6">+R13</f>
        <v>707439</v>
      </c>
      <c r="U13" s="50">
        <v>583525</v>
      </c>
      <c r="V13" s="50">
        <v>123914</v>
      </c>
      <c r="W13" s="48" t="str">
        <f t="shared" ref="W13:W39" si="7">+B13</f>
        <v>ANT</v>
      </c>
    </row>
    <row r="14" spans="1:23" x14ac:dyDescent="0.35">
      <c r="A14" s="55">
        <v>79</v>
      </c>
      <c r="B14" s="30" t="s">
        <v>32</v>
      </c>
      <c r="C14" s="15" t="s">
        <v>33</v>
      </c>
      <c r="D14" s="15" t="s">
        <v>34</v>
      </c>
      <c r="E14" s="15" t="s">
        <v>6</v>
      </c>
      <c r="F14" s="15" t="s">
        <v>35</v>
      </c>
      <c r="G14" s="15">
        <v>0</v>
      </c>
      <c r="H14" s="15">
        <v>1</v>
      </c>
      <c r="I14" s="15">
        <v>1</v>
      </c>
      <c r="J14" s="32">
        <f>VLOOKUP(B14,'Subvencionados U.Estatales 2024'!$B$5:$K$18,10,0)</f>
        <v>7.2808724731273283E-2</v>
      </c>
      <c r="K14" s="32">
        <v>5.7869543679365927E-2</v>
      </c>
      <c r="L14" s="15">
        <v>0</v>
      </c>
      <c r="M14" s="33">
        <f t="shared" si="0"/>
        <v>163930.03571428571</v>
      </c>
      <c r="N14" s="34">
        <f t="shared" si="1"/>
        <v>200517.01900455501</v>
      </c>
      <c r="O14" s="35">
        <f t="shared" si="2"/>
        <v>176540.03846153847</v>
      </c>
      <c r="P14" s="14">
        <f t="shared" si="3"/>
        <v>106249.4312558322</v>
      </c>
      <c r="Q14" s="33">
        <f t="shared" si="4"/>
        <v>647236.52443621145</v>
      </c>
      <c r="R14" s="45">
        <f t="shared" si="5"/>
        <v>647237</v>
      </c>
      <c r="S14" s="46">
        <f t="shared" ref="S14:S39" si="8">R14/$R$40</f>
        <v>6.5509287374191302E-2</v>
      </c>
      <c r="T14" s="81">
        <f t="shared" si="6"/>
        <v>647237</v>
      </c>
      <c r="U14" s="50">
        <v>533868</v>
      </c>
      <c r="V14" s="50">
        <v>113369</v>
      </c>
      <c r="W14" s="48" t="str">
        <f t="shared" si="7"/>
        <v>ATA</v>
      </c>
    </row>
    <row r="15" spans="1:23" x14ac:dyDescent="0.35">
      <c r="A15" s="55">
        <v>76</v>
      </c>
      <c r="B15" s="30" t="s">
        <v>20</v>
      </c>
      <c r="C15" s="15" t="s">
        <v>21</v>
      </c>
      <c r="D15" s="15" t="s">
        <v>22</v>
      </c>
      <c r="E15" s="15" t="s">
        <v>6</v>
      </c>
      <c r="F15" s="15" t="s">
        <v>23</v>
      </c>
      <c r="G15" s="15">
        <v>0</v>
      </c>
      <c r="H15" s="15">
        <v>1</v>
      </c>
      <c r="I15" s="15">
        <v>1</v>
      </c>
      <c r="J15" s="32">
        <f>VLOOKUP(B15,'Subvencionados U.Estatales 2024'!$B$5:$K$18,10,0)</f>
        <v>7.1355527677124275E-2</v>
      </c>
      <c r="K15" s="32">
        <v>4.9677862516272486E-2</v>
      </c>
      <c r="L15" s="15">
        <v>0</v>
      </c>
      <c r="M15" s="33">
        <f t="shared" si="0"/>
        <v>163930.03571428571</v>
      </c>
      <c r="N15" s="34">
        <f t="shared" si="1"/>
        <v>196514.87856878113</v>
      </c>
      <c r="O15" s="35">
        <f t="shared" si="2"/>
        <v>176540.03846153847</v>
      </c>
      <c r="P15" s="14">
        <f t="shared" si="3"/>
        <v>91209.370296821566</v>
      </c>
      <c r="Q15" s="33">
        <f t="shared" si="4"/>
        <v>628194.32304142695</v>
      </c>
      <c r="R15" s="45">
        <f t="shared" si="5"/>
        <v>628194</v>
      </c>
      <c r="S15" s="46">
        <f t="shared" si="8"/>
        <v>6.3581873830981128E-2</v>
      </c>
      <c r="T15" s="81">
        <f t="shared" si="6"/>
        <v>628194</v>
      </c>
      <c r="U15" s="50">
        <v>518161</v>
      </c>
      <c r="V15" s="50">
        <v>110033</v>
      </c>
      <c r="W15" s="48" t="str">
        <f t="shared" si="7"/>
        <v>FRO</v>
      </c>
    </row>
    <row r="16" spans="1:23" x14ac:dyDescent="0.35">
      <c r="A16" s="55">
        <v>74</v>
      </c>
      <c r="B16" s="30" t="s">
        <v>13</v>
      </c>
      <c r="C16" s="15" t="s">
        <v>14</v>
      </c>
      <c r="D16" s="15" t="s">
        <v>15</v>
      </c>
      <c r="E16" s="15" t="s">
        <v>6</v>
      </c>
      <c r="F16" s="15" t="s">
        <v>16</v>
      </c>
      <c r="G16" s="15">
        <v>0</v>
      </c>
      <c r="H16" s="15">
        <v>1</v>
      </c>
      <c r="I16" s="15">
        <v>1</v>
      </c>
      <c r="J16" s="32">
        <f>VLOOKUP(B16,'Subvencionados U.Estatales 2024'!$B$5:$K$18,10,0)</f>
        <v>6.7907020660698952E-2</v>
      </c>
      <c r="K16" s="32">
        <v>3.3864756978445452E-2</v>
      </c>
      <c r="L16" s="15">
        <v>0</v>
      </c>
      <c r="M16" s="33">
        <f t="shared" si="0"/>
        <v>163930.03571428571</v>
      </c>
      <c r="N16" s="34">
        <f t="shared" si="1"/>
        <v>187017.60541227317</v>
      </c>
      <c r="O16" s="35">
        <f t="shared" si="2"/>
        <v>176540.03846153847</v>
      </c>
      <c r="P16" s="14">
        <f t="shared" si="3"/>
        <v>62176.249194440301</v>
      </c>
      <c r="Q16" s="33">
        <f t="shared" si="4"/>
        <v>589663.9287825377</v>
      </c>
      <c r="R16" s="45">
        <f t="shared" si="5"/>
        <v>589664</v>
      </c>
      <c r="S16" s="46">
        <f t="shared" si="8"/>
        <v>5.9682107837183501E-2</v>
      </c>
      <c r="T16" s="81">
        <f t="shared" si="6"/>
        <v>589664</v>
      </c>
      <c r="U16" s="50">
        <v>486379</v>
      </c>
      <c r="V16" s="50">
        <v>103285</v>
      </c>
      <c r="W16" s="48" t="str">
        <f t="shared" si="7"/>
        <v>ULS</v>
      </c>
    </row>
    <row r="17" spans="1:23" x14ac:dyDescent="0.35">
      <c r="A17" s="55">
        <v>84</v>
      </c>
      <c r="B17" s="30" t="s">
        <v>46</v>
      </c>
      <c r="C17" s="15" t="s">
        <v>47</v>
      </c>
      <c r="D17" s="15" t="s">
        <v>48</v>
      </c>
      <c r="E17" s="15" t="s">
        <v>6</v>
      </c>
      <c r="F17" s="15" t="s">
        <v>49</v>
      </c>
      <c r="G17" s="15">
        <v>0</v>
      </c>
      <c r="H17" s="15">
        <v>1</v>
      </c>
      <c r="I17" s="15">
        <v>1</v>
      </c>
      <c r="J17" s="32">
        <f>VLOOKUP(B17,'Subvencionados U.Estatales 2024'!$B$5:$K$18,10,0)</f>
        <v>7.4627829868845516E-2</v>
      </c>
      <c r="K17" s="32">
        <v>6.7096615324355152E-2</v>
      </c>
      <c r="L17" s="15">
        <v>0</v>
      </c>
      <c r="M17" s="33">
        <f t="shared" si="0"/>
        <v>163930.03571428571</v>
      </c>
      <c r="N17" s="34">
        <f t="shared" si="1"/>
        <v>205526.87930341534</v>
      </c>
      <c r="O17" s="35">
        <f t="shared" si="2"/>
        <v>176540.03846153847</v>
      </c>
      <c r="P17" s="14">
        <f t="shared" si="3"/>
        <v>123190.48612000739</v>
      </c>
      <c r="Q17" s="33">
        <f t="shared" si="4"/>
        <v>669187.43959924683</v>
      </c>
      <c r="R17" s="45">
        <f t="shared" si="5"/>
        <v>669187</v>
      </c>
      <c r="S17" s="46">
        <f t="shared" si="8"/>
        <v>6.7730929304216161E-2</v>
      </c>
      <c r="T17" s="81">
        <f t="shared" si="6"/>
        <v>669187</v>
      </c>
      <c r="U17" s="50">
        <v>551973</v>
      </c>
      <c r="V17" s="50">
        <v>117214</v>
      </c>
      <c r="W17" s="48" t="str">
        <f t="shared" si="7"/>
        <v>ULA</v>
      </c>
    </row>
    <row r="18" spans="1:23" x14ac:dyDescent="0.35">
      <c r="A18" s="55">
        <v>77</v>
      </c>
      <c r="B18" s="30" t="s">
        <v>24</v>
      </c>
      <c r="C18" s="15" t="s">
        <v>25</v>
      </c>
      <c r="D18" s="15" t="s">
        <v>26</v>
      </c>
      <c r="E18" s="15" t="s">
        <v>6</v>
      </c>
      <c r="F18" s="15" t="s">
        <v>27</v>
      </c>
      <c r="G18" s="15">
        <v>0</v>
      </c>
      <c r="H18" s="15">
        <v>1</v>
      </c>
      <c r="I18" s="15">
        <v>1</v>
      </c>
      <c r="J18" s="32">
        <f>VLOOKUP(B18,'Subvencionados U.Estatales 2024'!$B$5:$K$18,10,0)</f>
        <v>6.8084754993960578E-2</v>
      </c>
      <c r="K18" s="32">
        <v>0.21627204704906514</v>
      </c>
      <c r="L18" s="15">
        <v>0</v>
      </c>
      <c r="M18" s="33">
        <f t="shared" si="0"/>
        <v>163930.03571428571</v>
      </c>
      <c r="N18" s="34">
        <f t="shared" si="1"/>
        <v>187507.09013834028</v>
      </c>
      <c r="O18" s="35">
        <f t="shared" si="2"/>
        <v>176540.03846153847</v>
      </c>
      <c r="P18" s="14">
        <f t="shared" si="3"/>
        <v>397079.0252436552</v>
      </c>
      <c r="Q18" s="33">
        <f t="shared" si="4"/>
        <v>925056.18955781963</v>
      </c>
      <c r="R18" s="45">
        <f t="shared" si="5"/>
        <v>925056</v>
      </c>
      <c r="S18" s="46">
        <f t="shared" si="8"/>
        <v>9.3628391672941916E-2</v>
      </c>
      <c r="T18" s="81">
        <f t="shared" si="6"/>
        <v>925056</v>
      </c>
      <c r="U18" s="50">
        <v>763025</v>
      </c>
      <c r="V18" s="50">
        <v>162031</v>
      </c>
      <c r="W18" s="48" t="str">
        <f t="shared" si="7"/>
        <v>MAG</v>
      </c>
    </row>
    <row r="19" spans="1:23" x14ac:dyDescent="0.35">
      <c r="A19" s="55">
        <v>83</v>
      </c>
      <c r="B19" s="30" t="s">
        <v>44</v>
      </c>
      <c r="C19" s="15" t="s">
        <v>45</v>
      </c>
      <c r="D19" s="15" t="s">
        <v>9</v>
      </c>
      <c r="E19" s="15" t="s">
        <v>6</v>
      </c>
      <c r="F19" s="15" t="s">
        <v>9</v>
      </c>
      <c r="G19" s="15">
        <v>0</v>
      </c>
      <c r="H19" s="15">
        <v>1</v>
      </c>
      <c r="I19" s="15">
        <v>1</v>
      </c>
      <c r="J19" s="32">
        <f>VLOOKUP(B19,'Subvencionados U.Estatales 2024'!$B$5:$K$18,10,0)</f>
        <v>7.3620716331641647E-2</v>
      </c>
      <c r="K19" s="32">
        <v>8.3486457841318862E-3</v>
      </c>
      <c r="L19" s="15">
        <v>0</v>
      </c>
      <c r="M19" s="33">
        <f t="shared" si="0"/>
        <v>163930.03571428571</v>
      </c>
      <c r="N19" s="34">
        <f t="shared" si="1"/>
        <v>202753.26384696286</v>
      </c>
      <c r="O19" s="35">
        <f t="shared" si="2"/>
        <v>176540.03846153847</v>
      </c>
      <c r="P19" s="14">
        <f t="shared" si="3"/>
        <v>15328.250577457004</v>
      </c>
      <c r="Q19" s="33">
        <f t="shared" si="4"/>
        <v>558551.58860024402</v>
      </c>
      <c r="R19" s="45">
        <f t="shared" si="5"/>
        <v>558552</v>
      </c>
      <c r="S19" s="46">
        <f t="shared" si="8"/>
        <v>5.6533145480603397E-2</v>
      </c>
      <c r="T19" s="81">
        <f t="shared" si="6"/>
        <v>558552</v>
      </c>
      <c r="U19" s="50">
        <v>460717</v>
      </c>
      <c r="V19" s="50">
        <v>97835</v>
      </c>
      <c r="W19" s="48" t="str">
        <f t="shared" si="7"/>
        <v>UPA</v>
      </c>
    </row>
    <row r="20" spans="1:23" x14ac:dyDescent="0.35">
      <c r="A20" s="55">
        <v>78</v>
      </c>
      <c r="B20" s="30" t="s">
        <v>28</v>
      </c>
      <c r="C20" s="15" t="s">
        <v>29</v>
      </c>
      <c r="D20" s="15" t="s">
        <v>30</v>
      </c>
      <c r="E20" s="15" t="s">
        <v>6</v>
      </c>
      <c r="F20" s="15" t="s">
        <v>31</v>
      </c>
      <c r="G20" s="15">
        <v>0</v>
      </c>
      <c r="H20" s="15">
        <v>1</v>
      </c>
      <c r="I20" s="15">
        <v>1</v>
      </c>
      <c r="J20" s="32">
        <f>VLOOKUP(B20,'Subvencionados U.Estatales 2024'!$B$5:$K$18,10,0)</f>
        <v>6.9843432509945735E-2</v>
      </c>
      <c r="K20" s="32">
        <v>1.8494464477034206E-2</v>
      </c>
      <c r="L20" s="15">
        <v>0</v>
      </c>
      <c r="M20" s="33">
        <f t="shared" si="0"/>
        <v>163930.03571428571</v>
      </c>
      <c r="N20" s="34">
        <f t="shared" si="1"/>
        <v>192350.5312808303</v>
      </c>
      <c r="O20" s="35">
        <f t="shared" si="2"/>
        <v>176540.03846153847</v>
      </c>
      <c r="P20" s="14">
        <f t="shared" si="3"/>
        <v>33956.140089052227</v>
      </c>
      <c r="Q20" s="33">
        <f t="shared" si="4"/>
        <v>566776.74554570671</v>
      </c>
      <c r="R20" s="45">
        <f t="shared" si="5"/>
        <v>566777</v>
      </c>
      <c r="S20" s="46">
        <f t="shared" si="8"/>
        <v>5.7365628618391756E-2</v>
      </c>
      <c r="T20" s="81">
        <f t="shared" si="6"/>
        <v>566777</v>
      </c>
      <c r="U20" s="50">
        <v>467501</v>
      </c>
      <c r="V20" s="50">
        <v>99276</v>
      </c>
      <c r="W20" s="48" t="str">
        <f t="shared" si="7"/>
        <v>TAL</v>
      </c>
    </row>
    <row r="21" spans="1:23" x14ac:dyDescent="0.35">
      <c r="A21" s="55">
        <v>80</v>
      </c>
      <c r="B21" s="30" t="s">
        <v>36</v>
      </c>
      <c r="C21" s="15" t="s">
        <v>37</v>
      </c>
      <c r="D21" s="15" t="s">
        <v>38</v>
      </c>
      <c r="E21" s="15" t="s">
        <v>6</v>
      </c>
      <c r="F21" s="15" t="s">
        <v>39</v>
      </c>
      <c r="G21" s="15">
        <v>0</v>
      </c>
      <c r="H21" s="15">
        <v>1</v>
      </c>
      <c r="I21" s="15">
        <v>1</v>
      </c>
      <c r="J21" s="32">
        <f>VLOOKUP(B21,'Subvencionados U.Estatales 2024'!$B$5:$K$18,10,0)</f>
        <v>7.3422484087224196E-2</v>
      </c>
      <c r="K21" s="32">
        <v>0.14825524463440204</v>
      </c>
      <c r="L21" s="15">
        <v>0</v>
      </c>
      <c r="M21" s="33">
        <f t="shared" si="0"/>
        <v>163930.03571428571</v>
      </c>
      <c r="N21" s="34">
        <f t="shared" si="1"/>
        <v>202207.32736932399</v>
      </c>
      <c r="O21" s="35">
        <f t="shared" si="2"/>
        <v>176540.03846153847</v>
      </c>
      <c r="P21" s="14">
        <f t="shared" si="3"/>
        <v>272199.06053477415</v>
      </c>
      <c r="Q21" s="33">
        <f t="shared" si="4"/>
        <v>814876.46207992244</v>
      </c>
      <c r="R21" s="45">
        <f t="shared" si="5"/>
        <v>814876</v>
      </c>
      <c r="S21" s="46">
        <f t="shared" si="8"/>
        <v>8.2476660108015326E-2</v>
      </c>
      <c r="T21" s="81">
        <f t="shared" si="6"/>
        <v>814876</v>
      </c>
      <c r="U21" s="50">
        <v>672144</v>
      </c>
      <c r="V21" s="50">
        <v>142732</v>
      </c>
      <c r="W21" s="48" t="str">
        <f t="shared" si="7"/>
        <v>UTA</v>
      </c>
    </row>
    <row r="22" spans="1:23" x14ac:dyDescent="0.35">
      <c r="A22" s="55">
        <v>72</v>
      </c>
      <c r="B22" s="30" t="s">
        <v>7</v>
      </c>
      <c r="C22" s="15" t="s">
        <v>8</v>
      </c>
      <c r="D22" s="15" t="s">
        <v>9</v>
      </c>
      <c r="E22" s="15" t="s">
        <v>6</v>
      </c>
      <c r="F22" s="15" t="s">
        <v>9</v>
      </c>
      <c r="G22" s="15">
        <v>0</v>
      </c>
      <c r="H22" s="15">
        <v>1</v>
      </c>
      <c r="I22" s="15">
        <v>1</v>
      </c>
      <c r="J22" s="32">
        <f>VLOOKUP(B22,'Subvencionados U.Estatales 2024'!$B$5:$K$18,10,0)</f>
        <v>6.6244465558603929E-2</v>
      </c>
      <c r="K22" s="32">
        <v>8.3486457841318862E-3</v>
      </c>
      <c r="L22" s="15">
        <v>0</v>
      </c>
      <c r="M22" s="33">
        <f t="shared" si="0"/>
        <v>163930.03571428571</v>
      </c>
      <c r="N22" s="34">
        <f t="shared" si="1"/>
        <v>182438.88776224796</v>
      </c>
      <c r="O22" s="35">
        <f t="shared" si="2"/>
        <v>176540.03846153847</v>
      </c>
      <c r="P22" s="14">
        <f t="shared" si="3"/>
        <v>15328.250577457004</v>
      </c>
      <c r="Q22" s="33">
        <f t="shared" si="4"/>
        <v>538237.21251552913</v>
      </c>
      <c r="R22" s="45">
        <f t="shared" si="5"/>
        <v>538237</v>
      </c>
      <c r="S22" s="46">
        <f t="shared" si="8"/>
        <v>5.4476988040582666E-2</v>
      </c>
      <c r="T22" s="81">
        <f t="shared" si="6"/>
        <v>538237</v>
      </c>
      <c r="U22" s="50">
        <v>443960</v>
      </c>
      <c r="V22" s="50">
        <v>94277</v>
      </c>
      <c r="W22" s="48" t="str">
        <f t="shared" si="7"/>
        <v>UVA</v>
      </c>
    </row>
    <row r="23" spans="1:23" x14ac:dyDescent="0.35">
      <c r="A23" s="55">
        <v>75</v>
      </c>
      <c r="B23" s="30" t="s">
        <v>17</v>
      </c>
      <c r="C23" s="15" t="s">
        <v>70</v>
      </c>
      <c r="D23" s="15" t="s">
        <v>18</v>
      </c>
      <c r="E23" s="15" t="s">
        <v>6</v>
      </c>
      <c r="F23" s="15" t="s">
        <v>19</v>
      </c>
      <c r="G23" s="15">
        <v>0</v>
      </c>
      <c r="H23" s="15">
        <v>1</v>
      </c>
      <c r="I23" s="15">
        <v>1</v>
      </c>
      <c r="J23" s="32">
        <f>VLOOKUP(B23,'Subvencionados U.Estatales 2024'!$B$5:$K$18,10,0)</f>
        <v>7.3987670262564767E-2</v>
      </c>
      <c r="K23" s="32">
        <v>3.5983059341267012E-2</v>
      </c>
      <c r="L23" s="15">
        <v>0</v>
      </c>
      <c r="M23" s="33">
        <f t="shared" si="0"/>
        <v>163930.03571428571</v>
      </c>
      <c r="N23" s="34">
        <f t="shared" si="1"/>
        <v>203763.86399979182</v>
      </c>
      <c r="O23" s="35">
        <f t="shared" si="2"/>
        <v>176540.03846153847</v>
      </c>
      <c r="P23" s="14">
        <f t="shared" si="3"/>
        <v>66065.48707273943</v>
      </c>
      <c r="Q23" s="33">
        <f t="shared" si="4"/>
        <v>610299.42524835537</v>
      </c>
      <c r="R23" s="45">
        <f t="shared" si="5"/>
        <v>610299</v>
      </c>
      <c r="S23" s="46">
        <f t="shared" si="8"/>
        <v>6.1770653678917577E-2</v>
      </c>
      <c r="T23" s="81">
        <f t="shared" si="6"/>
        <v>610299</v>
      </c>
      <c r="U23" s="50">
        <v>503400</v>
      </c>
      <c r="V23" s="50">
        <v>106899</v>
      </c>
      <c r="W23" s="48" t="str">
        <f t="shared" si="7"/>
        <v>UBB</v>
      </c>
    </row>
    <row r="24" spans="1:23" x14ac:dyDescent="0.35">
      <c r="A24" s="55">
        <v>895</v>
      </c>
      <c r="B24" s="30" t="s">
        <v>50</v>
      </c>
      <c r="C24" s="15" t="s">
        <v>51</v>
      </c>
      <c r="D24" s="15" t="s">
        <v>52</v>
      </c>
      <c r="E24" s="15" t="s">
        <v>6</v>
      </c>
      <c r="F24" s="15" t="s">
        <v>53</v>
      </c>
      <c r="G24" s="15">
        <v>0</v>
      </c>
      <c r="H24" s="15">
        <v>1</v>
      </c>
      <c r="I24" s="15">
        <v>1</v>
      </c>
      <c r="J24" s="32">
        <f>VLOOKUP(B24,'Subvencionados U.Estatales 2024'!$B$5:$K$18,10,0)</f>
        <v>6.9564212984538534E-2</v>
      </c>
      <c r="K24" s="32">
        <v>6.0287374860315893E-3</v>
      </c>
      <c r="L24" s="15">
        <v>0</v>
      </c>
      <c r="M24" s="33">
        <f t="shared" si="0"/>
        <v>163930.03571428571</v>
      </c>
      <c r="N24" s="34">
        <f t="shared" si="1"/>
        <v>191581.55383905856</v>
      </c>
      <c r="O24" s="35">
        <f t="shared" si="2"/>
        <v>176540.03846153847</v>
      </c>
      <c r="P24" s="14">
        <f t="shared" si="3"/>
        <v>11068.86089564877</v>
      </c>
      <c r="Q24" s="33">
        <f t="shared" si="4"/>
        <v>543120.48891053151</v>
      </c>
      <c r="R24" s="45">
        <f t="shared" si="5"/>
        <v>543120</v>
      </c>
      <c r="S24" s="46">
        <f t="shared" si="8"/>
        <v>5.4971214807977266E-2</v>
      </c>
      <c r="T24" s="81">
        <f t="shared" si="6"/>
        <v>543120</v>
      </c>
      <c r="U24" s="50">
        <v>447988</v>
      </c>
      <c r="V24" s="50">
        <v>95132</v>
      </c>
      <c r="W24" s="48" t="str">
        <f t="shared" si="7"/>
        <v>URO</v>
      </c>
    </row>
    <row r="25" spans="1:23" x14ac:dyDescent="0.35">
      <c r="A25" s="55">
        <v>896</v>
      </c>
      <c r="B25" s="30" t="s">
        <v>54</v>
      </c>
      <c r="C25" s="58" t="s">
        <v>55</v>
      </c>
      <c r="D25" s="15" t="s">
        <v>56</v>
      </c>
      <c r="E25" s="15" t="s">
        <v>6</v>
      </c>
      <c r="F25" s="58" t="s">
        <v>57</v>
      </c>
      <c r="G25" s="15">
        <v>0</v>
      </c>
      <c r="H25" s="15">
        <v>1</v>
      </c>
      <c r="I25" s="15">
        <v>0</v>
      </c>
      <c r="J25" s="32">
        <f>VLOOKUP(B25,'Subvencionados U.Estatales 2024'!$B$5:$K$18,10,0)</f>
        <v>7.6014700059059914E-2</v>
      </c>
      <c r="K25" s="32">
        <v>0.12301418153750447</v>
      </c>
      <c r="L25" s="15">
        <v>0</v>
      </c>
      <c r="M25" s="33">
        <f t="shared" si="0"/>
        <v>163930.03571428571</v>
      </c>
      <c r="N25" s="34">
        <f t="shared" si="1"/>
        <v>209346.35392427247</v>
      </c>
      <c r="O25" s="35">
        <f t="shared" si="2"/>
        <v>0</v>
      </c>
      <c r="P25" s="14">
        <f t="shared" si="3"/>
        <v>225856.05473543543</v>
      </c>
      <c r="Q25" s="33">
        <f t="shared" si="4"/>
        <v>599132.44437399355</v>
      </c>
      <c r="R25" s="45">
        <f t="shared" si="5"/>
        <v>599132</v>
      </c>
      <c r="S25" s="46">
        <f t="shared" si="8"/>
        <v>6.0640399672877141E-2</v>
      </c>
      <c r="T25" s="81">
        <f t="shared" si="6"/>
        <v>599132</v>
      </c>
      <c r="U25" s="50">
        <v>494189</v>
      </c>
      <c r="V25" s="50">
        <v>104943</v>
      </c>
      <c r="W25" s="48" t="str">
        <f t="shared" si="7"/>
        <v>URY</v>
      </c>
    </row>
    <row r="26" spans="1:23" s="72" customFormat="1" x14ac:dyDescent="0.35">
      <c r="A26" s="59">
        <v>908</v>
      </c>
      <c r="B26" s="57" t="s">
        <v>108</v>
      </c>
      <c r="C26" s="60" t="s">
        <v>127</v>
      </c>
      <c r="D26" s="30" t="s">
        <v>12</v>
      </c>
      <c r="E26" s="57" t="s">
        <v>93</v>
      </c>
      <c r="F26" s="60" t="s">
        <v>142</v>
      </c>
      <c r="G26" s="61">
        <v>1</v>
      </c>
      <c r="H26" s="62"/>
      <c r="I26" s="62"/>
      <c r="J26" s="62"/>
      <c r="K26" s="62"/>
      <c r="L26" s="63">
        <v>50000</v>
      </c>
      <c r="M26" s="64"/>
      <c r="N26" s="65"/>
      <c r="O26" s="65"/>
      <c r="P26" s="66"/>
      <c r="Q26" s="67">
        <f t="shared" si="4"/>
        <v>50000</v>
      </c>
      <c r="R26" s="68">
        <f t="shared" si="5"/>
        <v>50000</v>
      </c>
      <c r="S26" s="69">
        <f t="shared" si="8"/>
        <v>5.0606877677103826E-3</v>
      </c>
      <c r="T26" s="81">
        <f t="shared" si="6"/>
        <v>50000</v>
      </c>
      <c r="U26" s="70">
        <v>50000</v>
      </c>
      <c r="V26" s="70"/>
      <c r="W26" s="71" t="str">
        <f t="shared" si="7"/>
        <v>CAN</v>
      </c>
    </row>
    <row r="27" spans="1:23" s="72" customFormat="1" x14ac:dyDescent="0.35">
      <c r="A27" s="59">
        <v>902</v>
      </c>
      <c r="B27" s="57" t="s">
        <v>110</v>
      </c>
      <c r="C27" s="60" t="s">
        <v>128</v>
      </c>
      <c r="D27" s="30" t="s">
        <v>38</v>
      </c>
      <c r="E27" s="57" t="s">
        <v>93</v>
      </c>
      <c r="F27" s="60" t="s">
        <v>39</v>
      </c>
      <c r="G27" s="61">
        <v>1</v>
      </c>
      <c r="H27" s="62"/>
      <c r="I27" s="62"/>
      <c r="J27" s="62"/>
      <c r="K27" s="62"/>
      <c r="L27" s="63">
        <v>50000</v>
      </c>
      <c r="M27" s="64"/>
      <c r="N27" s="65"/>
      <c r="O27" s="65"/>
      <c r="P27" s="66"/>
      <c r="Q27" s="67">
        <f t="shared" si="4"/>
        <v>50000</v>
      </c>
      <c r="R27" s="68">
        <f t="shared" si="5"/>
        <v>50000</v>
      </c>
      <c r="S27" s="69">
        <f t="shared" si="8"/>
        <v>5.0606877677103826E-3</v>
      </c>
      <c r="T27" s="81">
        <f t="shared" si="6"/>
        <v>50000</v>
      </c>
      <c r="U27" s="70">
        <v>50000</v>
      </c>
      <c r="V27" s="70"/>
      <c r="W27" s="71" t="str">
        <f t="shared" si="7"/>
        <v>CRP</v>
      </c>
    </row>
    <row r="28" spans="1:23" s="72" customFormat="1" x14ac:dyDescent="0.35">
      <c r="A28" s="59">
        <v>909</v>
      </c>
      <c r="B28" s="57" t="s">
        <v>109</v>
      </c>
      <c r="C28" s="60" t="s">
        <v>129</v>
      </c>
      <c r="D28" s="30" t="s">
        <v>34</v>
      </c>
      <c r="E28" s="57" t="s">
        <v>93</v>
      </c>
      <c r="F28" s="60" t="s">
        <v>143</v>
      </c>
      <c r="G28" s="61">
        <v>1</v>
      </c>
      <c r="H28" s="62"/>
      <c r="I28" s="62"/>
      <c r="J28" s="62"/>
      <c r="K28" s="62"/>
      <c r="L28" s="63">
        <v>50000</v>
      </c>
      <c r="M28" s="64"/>
      <c r="N28" s="65"/>
      <c r="O28" s="65"/>
      <c r="P28" s="66"/>
      <c r="Q28" s="67">
        <f t="shared" si="4"/>
        <v>50000</v>
      </c>
      <c r="R28" s="68">
        <f t="shared" si="5"/>
        <v>50000</v>
      </c>
      <c r="S28" s="69">
        <f t="shared" si="8"/>
        <v>5.0606877677103826E-3</v>
      </c>
      <c r="T28" s="81">
        <f t="shared" si="6"/>
        <v>50000</v>
      </c>
      <c r="U28" s="70">
        <v>50000</v>
      </c>
      <c r="V28" s="70"/>
      <c r="W28" s="71" t="str">
        <f t="shared" si="7"/>
        <v>CEA</v>
      </c>
    </row>
    <row r="29" spans="1:23" s="72" customFormat="1" x14ac:dyDescent="0.35">
      <c r="A29" s="59">
        <v>919</v>
      </c>
      <c r="B29" s="57" t="s">
        <v>111</v>
      </c>
      <c r="C29" s="60" t="s">
        <v>130</v>
      </c>
      <c r="D29" s="30" t="s">
        <v>56</v>
      </c>
      <c r="E29" s="57" t="s">
        <v>93</v>
      </c>
      <c r="F29" s="60" t="s">
        <v>56</v>
      </c>
      <c r="G29" s="61">
        <v>1</v>
      </c>
      <c r="H29" s="62"/>
      <c r="I29" s="62"/>
      <c r="J29" s="62"/>
      <c r="K29" s="62"/>
      <c r="L29" s="63">
        <v>50000</v>
      </c>
      <c r="M29" s="64"/>
      <c r="N29" s="65"/>
      <c r="O29" s="65"/>
      <c r="P29" s="66"/>
      <c r="Q29" s="67">
        <f t="shared" si="4"/>
        <v>50000</v>
      </c>
      <c r="R29" s="68">
        <f t="shared" si="5"/>
        <v>50000</v>
      </c>
      <c r="S29" s="69">
        <f t="shared" si="8"/>
        <v>5.0606877677103826E-3</v>
      </c>
      <c r="T29" s="81">
        <f t="shared" si="6"/>
        <v>50000</v>
      </c>
      <c r="U29" s="70">
        <v>50000</v>
      </c>
      <c r="V29" s="70"/>
      <c r="W29" s="71" t="str">
        <f t="shared" si="7"/>
        <v>CRY</v>
      </c>
    </row>
    <row r="30" spans="1:23" s="72" customFormat="1" x14ac:dyDescent="0.35">
      <c r="A30" s="59">
        <v>910</v>
      </c>
      <c r="B30" s="57" t="s">
        <v>102</v>
      </c>
      <c r="C30" s="60" t="s">
        <v>131</v>
      </c>
      <c r="D30" s="30" t="s">
        <v>15</v>
      </c>
      <c r="E30" s="57" t="s">
        <v>93</v>
      </c>
      <c r="F30" s="60" t="s">
        <v>144</v>
      </c>
      <c r="G30" s="73">
        <v>1</v>
      </c>
      <c r="H30" s="62"/>
      <c r="I30" s="62"/>
      <c r="J30" s="62"/>
      <c r="K30" s="62"/>
      <c r="L30" s="63">
        <v>50000</v>
      </c>
      <c r="M30" s="64"/>
      <c r="N30" s="65"/>
      <c r="O30" s="65"/>
      <c r="P30" s="66"/>
      <c r="Q30" s="67">
        <f t="shared" si="4"/>
        <v>50000</v>
      </c>
      <c r="R30" s="68">
        <f t="shared" si="5"/>
        <v>50000</v>
      </c>
      <c r="S30" s="69">
        <f t="shared" si="8"/>
        <v>5.0606877677103826E-3</v>
      </c>
      <c r="T30" s="81">
        <f t="shared" si="6"/>
        <v>50000</v>
      </c>
      <c r="U30" s="70">
        <v>50000</v>
      </c>
      <c r="V30" s="70"/>
      <c r="W30" s="71" t="str">
        <f t="shared" si="7"/>
        <v>CRC</v>
      </c>
    </row>
    <row r="31" spans="1:23" s="72" customFormat="1" x14ac:dyDescent="0.35">
      <c r="A31" s="59">
        <v>916</v>
      </c>
      <c r="B31" s="57" t="s">
        <v>101</v>
      </c>
      <c r="C31" s="60" t="s">
        <v>132</v>
      </c>
      <c r="D31" s="30" t="s">
        <v>22</v>
      </c>
      <c r="E31" s="57" t="s">
        <v>93</v>
      </c>
      <c r="F31" s="60" t="s">
        <v>145</v>
      </c>
      <c r="G31" s="73">
        <v>1</v>
      </c>
      <c r="H31" s="62"/>
      <c r="I31" s="62"/>
      <c r="J31" s="62"/>
      <c r="K31" s="62"/>
      <c r="L31" s="63">
        <v>50000</v>
      </c>
      <c r="M31" s="64"/>
      <c r="N31" s="65"/>
      <c r="O31" s="65"/>
      <c r="P31" s="66"/>
      <c r="Q31" s="67">
        <f t="shared" si="4"/>
        <v>50000</v>
      </c>
      <c r="R31" s="68">
        <f t="shared" si="5"/>
        <v>50000</v>
      </c>
      <c r="S31" s="69">
        <f t="shared" si="8"/>
        <v>5.0606877677103826E-3</v>
      </c>
      <c r="T31" s="81">
        <f t="shared" si="6"/>
        <v>50000</v>
      </c>
      <c r="U31" s="70">
        <v>50000</v>
      </c>
      <c r="V31" s="70"/>
      <c r="W31" s="71" t="str">
        <f t="shared" si="7"/>
        <v>CRA</v>
      </c>
    </row>
    <row r="32" spans="1:23" s="72" customFormat="1" x14ac:dyDescent="0.35">
      <c r="A32" s="59">
        <v>918</v>
      </c>
      <c r="B32" s="57" t="s">
        <v>104</v>
      </c>
      <c r="C32" s="60" t="s">
        <v>133</v>
      </c>
      <c r="D32" s="30" t="s">
        <v>48</v>
      </c>
      <c r="E32" s="57" t="s">
        <v>93</v>
      </c>
      <c r="F32" s="60" t="s">
        <v>146</v>
      </c>
      <c r="G32" s="73">
        <v>1</v>
      </c>
      <c r="H32" s="62"/>
      <c r="I32" s="62"/>
      <c r="J32" s="62"/>
      <c r="K32" s="62"/>
      <c r="L32" s="63">
        <v>50000</v>
      </c>
      <c r="M32" s="64"/>
      <c r="N32" s="65"/>
      <c r="O32" s="65"/>
      <c r="P32" s="66"/>
      <c r="Q32" s="67">
        <f t="shared" si="4"/>
        <v>50000</v>
      </c>
      <c r="R32" s="68">
        <f t="shared" si="5"/>
        <v>50000</v>
      </c>
      <c r="S32" s="69">
        <f t="shared" si="8"/>
        <v>5.0606877677103826E-3</v>
      </c>
      <c r="T32" s="81">
        <f t="shared" si="6"/>
        <v>50000</v>
      </c>
      <c r="U32" s="70">
        <v>50000</v>
      </c>
      <c r="V32" s="70"/>
      <c r="W32" s="71" t="str">
        <f t="shared" si="7"/>
        <v>CRL</v>
      </c>
    </row>
    <row r="33" spans="1:23" s="72" customFormat="1" x14ac:dyDescent="0.35">
      <c r="A33" s="59">
        <v>917</v>
      </c>
      <c r="B33" s="57" t="s">
        <v>105</v>
      </c>
      <c r="C33" s="60" t="s">
        <v>134</v>
      </c>
      <c r="D33" s="73" t="s">
        <v>141</v>
      </c>
      <c r="E33" s="57" t="s">
        <v>93</v>
      </c>
      <c r="F33" s="60" t="s">
        <v>152</v>
      </c>
      <c r="G33" s="73">
        <v>1</v>
      </c>
      <c r="H33" s="62"/>
      <c r="I33" s="62"/>
      <c r="J33" s="62"/>
      <c r="K33" s="62"/>
      <c r="L33" s="63">
        <v>50000</v>
      </c>
      <c r="M33" s="64"/>
      <c r="N33" s="65"/>
      <c r="O33" s="65"/>
      <c r="P33" s="66"/>
      <c r="Q33" s="67">
        <f t="shared" si="4"/>
        <v>50000</v>
      </c>
      <c r="R33" s="68">
        <f t="shared" si="5"/>
        <v>50000</v>
      </c>
      <c r="S33" s="69">
        <f t="shared" si="8"/>
        <v>5.0606877677103826E-3</v>
      </c>
      <c r="T33" s="81">
        <f t="shared" si="6"/>
        <v>50000</v>
      </c>
      <c r="U33" s="70">
        <v>50000</v>
      </c>
      <c r="V33" s="70"/>
      <c r="W33" s="71" t="str">
        <f t="shared" si="7"/>
        <v>CRR</v>
      </c>
    </row>
    <row r="34" spans="1:23" s="72" customFormat="1" x14ac:dyDescent="0.35">
      <c r="A34" s="59">
        <v>920</v>
      </c>
      <c r="B34" s="57" t="s">
        <v>106</v>
      </c>
      <c r="C34" s="60" t="s">
        <v>135</v>
      </c>
      <c r="D34" s="30" t="s">
        <v>26</v>
      </c>
      <c r="E34" s="57" t="s">
        <v>93</v>
      </c>
      <c r="F34" s="60" t="s">
        <v>147</v>
      </c>
      <c r="G34" s="73">
        <v>1</v>
      </c>
      <c r="H34" s="62"/>
      <c r="I34" s="62"/>
      <c r="J34" s="62"/>
      <c r="K34" s="62"/>
      <c r="L34" s="63">
        <v>50000</v>
      </c>
      <c r="M34" s="64"/>
      <c r="N34" s="65"/>
      <c r="O34" s="65"/>
      <c r="P34" s="66"/>
      <c r="Q34" s="67">
        <f t="shared" si="4"/>
        <v>50000</v>
      </c>
      <c r="R34" s="68">
        <f t="shared" si="5"/>
        <v>50000</v>
      </c>
      <c r="S34" s="69">
        <f t="shared" si="8"/>
        <v>5.0606877677103826E-3</v>
      </c>
      <c r="T34" s="81">
        <f t="shared" si="6"/>
        <v>50000</v>
      </c>
      <c r="U34" s="70">
        <v>50000</v>
      </c>
      <c r="V34" s="70"/>
      <c r="W34" s="71" t="str">
        <f t="shared" si="7"/>
        <v>CEM</v>
      </c>
    </row>
    <row r="35" spans="1:23" s="72" customFormat="1" x14ac:dyDescent="0.35">
      <c r="A35" s="59">
        <v>906</v>
      </c>
      <c r="B35" s="57" t="s">
        <v>103</v>
      </c>
      <c r="C35" s="60" t="s">
        <v>136</v>
      </c>
      <c r="D35" s="30" t="s">
        <v>42</v>
      </c>
      <c r="E35" s="57" t="s">
        <v>93</v>
      </c>
      <c r="F35" s="60" t="s">
        <v>148</v>
      </c>
      <c r="G35" s="73">
        <v>1</v>
      </c>
      <c r="H35" s="62"/>
      <c r="I35" s="62"/>
      <c r="J35" s="62"/>
      <c r="K35" s="62"/>
      <c r="L35" s="63">
        <v>50000</v>
      </c>
      <c r="M35" s="66"/>
      <c r="N35" s="65"/>
      <c r="O35" s="65"/>
      <c r="P35" s="66"/>
      <c r="Q35" s="67">
        <f t="shared" si="4"/>
        <v>50000</v>
      </c>
      <c r="R35" s="68">
        <f t="shared" si="5"/>
        <v>50000</v>
      </c>
      <c r="S35" s="69">
        <f t="shared" si="8"/>
        <v>5.0606877677103826E-3</v>
      </c>
      <c r="T35" s="81">
        <f t="shared" si="6"/>
        <v>50000</v>
      </c>
      <c r="U35" s="70">
        <v>50000</v>
      </c>
      <c r="V35" s="70"/>
      <c r="W35" s="71" t="str">
        <f t="shared" si="7"/>
        <v>CRT</v>
      </c>
    </row>
    <row r="36" spans="1:23" s="72" customFormat="1" x14ac:dyDescent="0.35">
      <c r="A36" s="59">
        <v>911</v>
      </c>
      <c r="B36" s="57" t="s">
        <v>107</v>
      </c>
      <c r="C36" s="60" t="s">
        <v>137</v>
      </c>
      <c r="D36" s="30" t="s">
        <v>9</v>
      </c>
      <c r="E36" s="57" t="s">
        <v>93</v>
      </c>
      <c r="F36" s="60" t="s">
        <v>153</v>
      </c>
      <c r="G36" s="73">
        <v>1</v>
      </c>
      <c r="H36" s="62"/>
      <c r="I36" s="62"/>
      <c r="J36" s="62"/>
      <c r="K36" s="62"/>
      <c r="L36" s="63">
        <v>50000</v>
      </c>
      <c r="M36" s="66"/>
      <c r="N36" s="65"/>
      <c r="O36" s="65"/>
      <c r="P36" s="66"/>
      <c r="Q36" s="67">
        <f t="shared" si="4"/>
        <v>50000</v>
      </c>
      <c r="R36" s="68">
        <f t="shared" si="5"/>
        <v>50000</v>
      </c>
      <c r="S36" s="69">
        <f t="shared" si="8"/>
        <v>5.0606877677103826E-3</v>
      </c>
      <c r="T36" s="81">
        <f t="shared" si="6"/>
        <v>50000</v>
      </c>
      <c r="U36" s="70">
        <v>50000</v>
      </c>
      <c r="V36" s="70"/>
      <c r="W36" s="71" t="str">
        <f t="shared" si="7"/>
        <v>CRV</v>
      </c>
    </row>
    <row r="37" spans="1:23" s="72" customFormat="1" x14ac:dyDescent="0.35">
      <c r="A37" s="59">
        <v>915</v>
      </c>
      <c r="B37" s="57" t="s">
        <v>112</v>
      </c>
      <c r="C37" s="60" t="s">
        <v>138</v>
      </c>
      <c r="D37" s="30" t="s">
        <v>18</v>
      </c>
      <c r="E37" s="57" t="s">
        <v>93</v>
      </c>
      <c r="F37" s="60" t="s">
        <v>149</v>
      </c>
      <c r="G37" s="73">
        <v>1</v>
      </c>
      <c r="H37" s="62"/>
      <c r="I37" s="62"/>
      <c r="J37" s="62"/>
      <c r="K37" s="62"/>
      <c r="L37" s="63">
        <v>50000</v>
      </c>
      <c r="M37" s="66"/>
      <c r="N37" s="65"/>
      <c r="O37" s="65"/>
      <c r="P37" s="66"/>
      <c r="Q37" s="67">
        <f t="shared" si="4"/>
        <v>50000</v>
      </c>
      <c r="R37" s="68">
        <f t="shared" si="5"/>
        <v>50000</v>
      </c>
      <c r="S37" s="69">
        <f t="shared" si="8"/>
        <v>5.0606877677103826E-3</v>
      </c>
      <c r="T37" s="81">
        <f t="shared" si="6"/>
        <v>50000</v>
      </c>
      <c r="U37" s="70">
        <v>50000</v>
      </c>
      <c r="V37" s="70"/>
      <c r="W37" s="71" t="str">
        <f t="shared" si="7"/>
        <v>CRB</v>
      </c>
    </row>
    <row r="38" spans="1:23" s="72" customFormat="1" x14ac:dyDescent="0.35">
      <c r="A38" s="59">
        <v>913</v>
      </c>
      <c r="B38" s="57" t="s">
        <v>113</v>
      </c>
      <c r="C38" s="60" t="s">
        <v>139</v>
      </c>
      <c r="D38" s="30" t="s">
        <v>52</v>
      </c>
      <c r="E38" s="57" t="s">
        <v>93</v>
      </c>
      <c r="F38" s="60" t="s">
        <v>150</v>
      </c>
      <c r="G38" s="73">
        <v>1</v>
      </c>
      <c r="H38" s="62"/>
      <c r="I38" s="62"/>
      <c r="J38" s="62"/>
      <c r="K38" s="62"/>
      <c r="L38" s="63">
        <v>50000</v>
      </c>
      <c r="M38" s="66"/>
      <c r="N38" s="65"/>
      <c r="O38" s="65"/>
      <c r="P38" s="66"/>
      <c r="Q38" s="67">
        <f t="shared" si="4"/>
        <v>50000</v>
      </c>
      <c r="R38" s="68">
        <f t="shared" si="5"/>
        <v>50000</v>
      </c>
      <c r="S38" s="69">
        <f t="shared" si="8"/>
        <v>5.0606877677103826E-3</v>
      </c>
      <c r="T38" s="81">
        <f t="shared" si="6"/>
        <v>50000</v>
      </c>
      <c r="U38" s="70">
        <v>50000</v>
      </c>
      <c r="V38" s="70"/>
      <c r="W38" s="71" t="str">
        <f t="shared" si="7"/>
        <v>CRO</v>
      </c>
    </row>
    <row r="39" spans="1:23" s="72" customFormat="1" x14ac:dyDescent="0.35">
      <c r="A39" s="59">
        <v>914</v>
      </c>
      <c r="B39" s="57" t="s">
        <v>100</v>
      </c>
      <c r="C39" s="60" t="s">
        <v>140</v>
      </c>
      <c r="D39" s="30" t="s">
        <v>30</v>
      </c>
      <c r="E39" s="57" t="s">
        <v>93</v>
      </c>
      <c r="F39" s="60" t="s">
        <v>151</v>
      </c>
      <c r="G39" s="73">
        <v>1</v>
      </c>
      <c r="H39" s="62"/>
      <c r="I39" s="62"/>
      <c r="J39" s="62"/>
      <c r="K39" s="62"/>
      <c r="L39" s="63">
        <v>50000</v>
      </c>
      <c r="M39" s="66"/>
      <c r="N39" s="65"/>
      <c r="O39" s="65"/>
      <c r="P39" s="66"/>
      <c r="Q39" s="67">
        <f t="shared" si="4"/>
        <v>50000</v>
      </c>
      <c r="R39" s="68">
        <f t="shared" si="5"/>
        <v>50000</v>
      </c>
      <c r="S39" s="69">
        <f t="shared" si="8"/>
        <v>5.0606877677103826E-3</v>
      </c>
      <c r="T39" s="81">
        <f t="shared" si="6"/>
        <v>50000</v>
      </c>
      <c r="U39" s="70">
        <v>50000</v>
      </c>
      <c r="V39" s="70"/>
      <c r="W39" s="71" t="str">
        <f t="shared" si="7"/>
        <v>CRM</v>
      </c>
    </row>
    <row r="40" spans="1:23" s="72" customFormat="1" x14ac:dyDescent="0.35">
      <c r="B40" s="22"/>
      <c r="C40" s="74"/>
      <c r="D40" s="74"/>
      <c r="E40" s="74"/>
      <c r="F40" s="74"/>
      <c r="G40" s="75">
        <f>SUM(G12:G39)</f>
        <v>14</v>
      </c>
      <c r="H40" s="75">
        <f t="shared" ref="H40:O40" si="9">SUM(H12:H39)</f>
        <v>14</v>
      </c>
      <c r="I40" s="75">
        <f t="shared" si="9"/>
        <v>13</v>
      </c>
      <c r="J40" s="75">
        <f t="shared" si="9"/>
        <v>1</v>
      </c>
      <c r="K40" s="75">
        <f t="shared" si="9"/>
        <v>0.99999999999999956</v>
      </c>
      <c r="L40" s="75">
        <f t="shared" si="9"/>
        <v>700000</v>
      </c>
      <c r="M40" s="75">
        <f t="shared" si="9"/>
        <v>2295020.5</v>
      </c>
      <c r="N40" s="75">
        <f t="shared" si="9"/>
        <v>2754024.6</v>
      </c>
      <c r="O40" s="75">
        <f t="shared" si="9"/>
        <v>2295020.5</v>
      </c>
      <c r="P40" s="75">
        <f t="shared" ref="P40:Q40" si="10">SUM(P12:P39)</f>
        <v>1836016.4</v>
      </c>
      <c r="Q40" s="76">
        <f t="shared" si="10"/>
        <v>9880082</v>
      </c>
      <c r="R40" s="77">
        <f>SUM(R12:R39)</f>
        <v>9880080</v>
      </c>
      <c r="S40" s="78">
        <f>SUM(S12:S39)</f>
        <v>1.0000000000000002</v>
      </c>
      <c r="T40" s="82">
        <f>SUM(T12:T39)</f>
        <v>9880080</v>
      </c>
      <c r="U40" s="79">
        <f>SUM(U12:U39)</f>
        <v>8272112</v>
      </c>
      <c r="V40" s="79">
        <f>SUM(V12:V39)</f>
        <v>1607968</v>
      </c>
    </row>
    <row r="41" spans="1:23" x14ac:dyDescent="0.35">
      <c r="R41" s="49">
        <f>+D45-R40</f>
        <v>2</v>
      </c>
      <c r="U41" s="49">
        <f>+D44-U40</f>
        <v>-6664143</v>
      </c>
      <c r="V41" s="49">
        <f>+D44-V40</f>
        <v>1</v>
      </c>
    </row>
    <row r="42" spans="1:23" x14ac:dyDescent="0.35">
      <c r="R42" s="49"/>
      <c r="U42" s="49"/>
      <c r="V42" s="49"/>
    </row>
    <row r="43" spans="1:23" x14ac:dyDescent="0.35">
      <c r="C43" s="38" t="s">
        <v>91</v>
      </c>
      <c r="D43" s="39">
        <v>8272113</v>
      </c>
      <c r="H43" s="6"/>
      <c r="I43" s="6"/>
      <c r="J43" s="6"/>
      <c r="K43" s="6"/>
      <c r="L43" s="6"/>
      <c r="M43" s="4"/>
      <c r="N43" s="4"/>
      <c r="O43" s="4"/>
      <c r="P43" s="4"/>
      <c r="Q43" s="4"/>
      <c r="R43" s="4"/>
      <c r="S43" s="4"/>
      <c r="T43" s="4"/>
      <c r="U43" s="4"/>
      <c r="V43" s="4"/>
      <c r="W43" s="7"/>
    </row>
    <row r="44" spans="1:23" x14ac:dyDescent="0.35">
      <c r="C44" s="38" t="s">
        <v>92</v>
      </c>
      <c r="D44" s="39">
        <f>1692599-84630</f>
        <v>1607969</v>
      </c>
    </row>
    <row r="45" spans="1:23" x14ac:dyDescent="0.35">
      <c r="C45" s="40" t="s">
        <v>117</v>
      </c>
      <c r="D45" s="41">
        <f>SUM(D43:D44)</f>
        <v>9880082</v>
      </c>
      <c r="E45" s="12"/>
      <c r="F45" s="1"/>
      <c r="G45" s="1"/>
    </row>
    <row r="46" spans="1:23" x14ac:dyDescent="0.35">
      <c r="C46" s="17" t="s">
        <v>90</v>
      </c>
      <c r="D46" s="19">
        <f>L40</f>
        <v>700000</v>
      </c>
      <c r="E46" s="12"/>
      <c r="F46" s="1"/>
      <c r="G46" s="1"/>
    </row>
    <row r="47" spans="1:23" x14ac:dyDescent="0.35">
      <c r="C47" s="18" t="s">
        <v>95</v>
      </c>
      <c r="D47" s="20">
        <f>D45-D46</f>
        <v>9180082</v>
      </c>
      <c r="E47" s="12"/>
      <c r="F47" s="1"/>
      <c r="G47" s="1"/>
    </row>
    <row r="48" spans="1:23" x14ac:dyDescent="0.35">
      <c r="C48" s="21" t="s">
        <v>4</v>
      </c>
      <c r="D48" s="14">
        <f>D47*H10</f>
        <v>2295020.5</v>
      </c>
    </row>
    <row r="49" spans="2:4" x14ac:dyDescent="0.35">
      <c r="C49" s="21" t="s">
        <v>116</v>
      </c>
      <c r="D49" s="14">
        <f>D47*I10</f>
        <v>2295020.5</v>
      </c>
    </row>
    <row r="50" spans="2:4" x14ac:dyDescent="0.35">
      <c r="C50" s="21" t="s">
        <v>71</v>
      </c>
      <c r="D50" s="14">
        <f>D47*J10</f>
        <v>2754024.6</v>
      </c>
    </row>
    <row r="51" spans="2:4" x14ac:dyDescent="0.35">
      <c r="C51" s="21" t="s">
        <v>5</v>
      </c>
      <c r="D51" s="14">
        <f>D47*K10</f>
        <v>1836016.4000000001</v>
      </c>
    </row>
    <row r="52" spans="2:4" x14ac:dyDescent="0.35">
      <c r="C52" s="42" t="s">
        <v>74</v>
      </c>
      <c r="D52" s="43">
        <f>SUM(D48:D51)</f>
        <v>9180082</v>
      </c>
    </row>
    <row r="55" spans="2:4" x14ac:dyDescent="0.35">
      <c r="B55" s="36"/>
      <c r="C55" s="36"/>
    </row>
    <row r="56" spans="2:4" x14ac:dyDescent="0.35">
      <c r="B56" s="36"/>
      <c r="C56" s="36"/>
    </row>
  </sheetData>
  <autoFilter ref="B11:W40" xr:uid="{00000000-0001-0000-0000-000000000000}"/>
  <sortState xmlns:xlrd2="http://schemas.microsoft.com/office/spreadsheetml/2017/richdata2" ref="B10:K21">
    <sortCondition ref="C10:C21"/>
  </sortState>
  <mergeCells count="8">
    <mergeCell ref="A6:W6"/>
    <mergeCell ref="A7:W7"/>
    <mergeCell ref="A8:W8"/>
    <mergeCell ref="A1:W1"/>
    <mergeCell ref="A2:W2"/>
    <mergeCell ref="A3:W3"/>
    <mergeCell ref="A5:W5"/>
    <mergeCell ref="A4:W4"/>
  </mergeCells>
  <printOptions horizontalCentered="1"/>
  <pageMargins left="0.51181102362204722" right="0.31496062992125984" top="0.74803149606299213" bottom="0.74803149606299213" header="0.31496062992125984" footer="0.31496062992125984"/>
  <pageSetup scale="45" orientation="landscape" verticalDpi="0" r:id="rId1"/>
  <headerFooter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zoomScale="90" zoomScaleNormal="90" workbookViewId="0">
      <selection activeCell="G34" sqref="G34"/>
    </sheetView>
  </sheetViews>
  <sheetFormatPr baseColWidth="10" defaultRowHeight="14.5" x14ac:dyDescent="0.35"/>
  <cols>
    <col min="1" max="1" width="33.81640625" bestFit="1" customWidth="1"/>
    <col min="2" max="3" width="10.81640625" customWidth="1"/>
    <col min="4" max="4" width="14.54296875" customWidth="1"/>
    <col min="5" max="5" width="13.453125" customWidth="1"/>
    <col min="6" max="6" width="13" customWidth="1"/>
    <col min="7" max="7" width="12.453125" customWidth="1"/>
    <col min="8" max="8" width="13.1796875" customWidth="1"/>
    <col min="9" max="9" width="11.54296875" customWidth="1"/>
    <col min="10" max="10" width="12.453125" customWidth="1"/>
    <col min="11" max="11" width="11.7265625" customWidth="1"/>
    <col min="13" max="13" width="11.81640625" bestFit="1" customWidth="1"/>
  </cols>
  <sheetData>
    <row r="1" spans="1:11" x14ac:dyDescent="0.35">
      <c r="A1" s="8" t="s">
        <v>79</v>
      </c>
      <c r="B1" t="s">
        <v>80</v>
      </c>
    </row>
    <row r="2" spans="1:11" x14ac:dyDescent="0.35">
      <c r="A2" s="8" t="s">
        <v>81</v>
      </c>
      <c r="B2" t="s">
        <v>82</v>
      </c>
    </row>
    <row r="4" spans="1:11" ht="48" x14ac:dyDescent="0.35">
      <c r="A4" s="51" t="s">
        <v>72</v>
      </c>
      <c r="B4" s="51" t="s">
        <v>97</v>
      </c>
      <c r="C4" s="52" t="s">
        <v>83</v>
      </c>
      <c r="D4" s="53" t="s">
        <v>84</v>
      </c>
      <c r="E4" s="53" t="s">
        <v>114</v>
      </c>
      <c r="F4" s="53" t="s">
        <v>96</v>
      </c>
      <c r="G4" s="53" t="s">
        <v>85</v>
      </c>
      <c r="H4" s="53" t="s">
        <v>115</v>
      </c>
      <c r="I4" s="53" t="s">
        <v>73</v>
      </c>
      <c r="J4" s="52" t="s">
        <v>88</v>
      </c>
      <c r="K4" s="52" t="s">
        <v>89</v>
      </c>
    </row>
    <row r="5" spans="1:11" x14ac:dyDescent="0.35">
      <c r="A5" s="9" t="s">
        <v>58</v>
      </c>
      <c r="B5" s="27" t="s">
        <v>40</v>
      </c>
      <c r="C5" s="37">
        <v>2325</v>
      </c>
      <c r="D5" s="37">
        <v>4181</v>
      </c>
      <c r="E5" s="37">
        <v>78</v>
      </c>
      <c r="F5" s="37">
        <v>39</v>
      </c>
      <c r="G5" s="37">
        <v>105</v>
      </c>
      <c r="H5" s="25">
        <f>C5+D5+E5+F5</f>
        <v>6623</v>
      </c>
      <c r="I5" s="25">
        <f>G5+H5</f>
        <v>6728</v>
      </c>
      <c r="J5" s="31">
        <f>H5/I5</f>
        <v>0.98439357907253267</v>
      </c>
      <c r="K5" s="31">
        <f>J5/SUM($J$5:$J$18)</f>
        <v>7.4944395649624698E-2</v>
      </c>
    </row>
    <row r="6" spans="1:11" x14ac:dyDescent="0.35">
      <c r="A6" s="9" t="s">
        <v>59</v>
      </c>
      <c r="B6" s="27" t="s">
        <v>10</v>
      </c>
      <c r="C6" s="37">
        <v>2521</v>
      </c>
      <c r="D6" s="37">
        <v>3488</v>
      </c>
      <c r="E6" s="37">
        <v>9</v>
      </c>
      <c r="F6" s="37">
        <v>30</v>
      </c>
      <c r="G6" s="37">
        <v>766</v>
      </c>
      <c r="H6" s="25">
        <f t="shared" ref="H6:H18" si="0">C6+D6+E6+F6</f>
        <v>6048</v>
      </c>
      <c r="I6" s="25">
        <f t="shared" ref="I6:I18" si="1">G6+H6</f>
        <v>6814</v>
      </c>
      <c r="J6" s="31">
        <f t="shared" ref="J6:J18" si="2">H6/I6</f>
        <v>0.88758438508952153</v>
      </c>
      <c r="K6" s="31">
        <f t="shared" ref="K6:K18" si="3">J6/SUM($J$5:$J$18)</f>
        <v>6.7574064624893918E-2</v>
      </c>
    </row>
    <row r="7" spans="1:11" x14ac:dyDescent="0.35">
      <c r="A7" s="9" t="s">
        <v>60</v>
      </c>
      <c r="B7" s="27" t="s">
        <v>32</v>
      </c>
      <c r="C7" s="37">
        <v>1287</v>
      </c>
      <c r="D7" s="37">
        <v>3576</v>
      </c>
      <c r="E7" s="37">
        <v>4</v>
      </c>
      <c r="F7" s="37">
        <v>1595</v>
      </c>
      <c r="G7" s="37">
        <v>295</v>
      </c>
      <c r="H7" s="25">
        <f t="shared" si="0"/>
        <v>6462</v>
      </c>
      <c r="I7" s="25">
        <f t="shared" si="1"/>
        <v>6757</v>
      </c>
      <c r="J7" s="31">
        <f t="shared" si="2"/>
        <v>0.95634157170341871</v>
      </c>
      <c r="K7" s="31">
        <f t="shared" si="3"/>
        <v>7.2808724731273283E-2</v>
      </c>
    </row>
    <row r="8" spans="1:11" x14ac:dyDescent="0.35">
      <c r="A8" s="9" t="s">
        <v>86</v>
      </c>
      <c r="B8" s="27" t="s">
        <v>54</v>
      </c>
      <c r="C8" s="37">
        <v>199</v>
      </c>
      <c r="D8" s="37">
        <v>439</v>
      </c>
      <c r="E8" s="37">
        <v>6</v>
      </c>
      <c r="F8" s="37">
        <v>1</v>
      </c>
      <c r="G8" s="37">
        <v>1</v>
      </c>
      <c r="H8" s="25">
        <f t="shared" si="0"/>
        <v>645</v>
      </c>
      <c r="I8" s="25">
        <f t="shared" si="1"/>
        <v>646</v>
      </c>
      <c r="J8" s="31">
        <f t="shared" si="2"/>
        <v>0.99845201238390091</v>
      </c>
      <c r="K8" s="31">
        <f t="shared" si="3"/>
        <v>7.6014700059059914E-2</v>
      </c>
    </row>
    <row r="9" spans="1:11" x14ac:dyDescent="0.35">
      <c r="A9" s="9" t="s">
        <v>61</v>
      </c>
      <c r="B9" s="27" t="s">
        <v>20</v>
      </c>
      <c r="C9" s="37">
        <v>3518</v>
      </c>
      <c r="D9" s="37">
        <v>6584</v>
      </c>
      <c r="E9" s="37">
        <v>61</v>
      </c>
      <c r="F9" s="37">
        <v>308</v>
      </c>
      <c r="G9" s="37">
        <v>701</v>
      </c>
      <c r="H9" s="25">
        <f t="shared" si="0"/>
        <v>10471</v>
      </c>
      <c r="I9" s="25">
        <f t="shared" si="1"/>
        <v>11172</v>
      </c>
      <c r="J9" s="31">
        <f t="shared" si="2"/>
        <v>0.93725384890798424</v>
      </c>
      <c r="K9" s="31">
        <f t="shared" si="3"/>
        <v>7.1355527677124275E-2</v>
      </c>
    </row>
    <row r="10" spans="1:11" x14ac:dyDescent="0.35">
      <c r="A10" s="9" t="s">
        <v>62</v>
      </c>
      <c r="B10" s="27" t="s">
        <v>13</v>
      </c>
      <c r="C10" s="37">
        <v>1448</v>
      </c>
      <c r="D10" s="37">
        <v>4589</v>
      </c>
      <c r="E10" s="37">
        <v>19</v>
      </c>
      <c r="F10" s="37">
        <v>532</v>
      </c>
      <c r="G10" s="37">
        <v>798</v>
      </c>
      <c r="H10" s="25">
        <f t="shared" si="0"/>
        <v>6588</v>
      </c>
      <c r="I10" s="25">
        <f t="shared" si="1"/>
        <v>7386</v>
      </c>
      <c r="J10" s="31">
        <f t="shared" si="2"/>
        <v>0.89195775792038989</v>
      </c>
      <c r="K10" s="31">
        <f t="shared" si="3"/>
        <v>6.7907020660698952E-2</v>
      </c>
    </row>
    <row r="11" spans="1:11" x14ac:dyDescent="0.35">
      <c r="A11" s="9" t="s">
        <v>63</v>
      </c>
      <c r="B11" s="27" t="s">
        <v>46</v>
      </c>
      <c r="C11" s="37">
        <v>4894</v>
      </c>
      <c r="D11" s="37">
        <v>4185</v>
      </c>
      <c r="E11" s="37">
        <v>53</v>
      </c>
      <c r="F11" s="37">
        <v>192</v>
      </c>
      <c r="G11" s="37">
        <v>188</v>
      </c>
      <c r="H11" s="25">
        <f t="shared" si="0"/>
        <v>9324</v>
      </c>
      <c r="I11" s="25">
        <f t="shared" si="1"/>
        <v>9512</v>
      </c>
      <c r="J11" s="31">
        <f t="shared" si="2"/>
        <v>0.98023549201009252</v>
      </c>
      <c r="K11" s="31">
        <f t="shared" si="3"/>
        <v>7.4627829868845516E-2</v>
      </c>
    </row>
    <row r="12" spans="1:11" x14ac:dyDescent="0.35">
      <c r="A12" s="9" t="s">
        <v>64</v>
      </c>
      <c r="B12" s="27" t="s">
        <v>24</v>
      </c>
      <c r="C12" s="37">
        <v>1565</v>
      </c>
      <c r="D12" s="37">
        <v>1918</v>
      </c>
      <c r="E12" s="37">
        <v>9</v>
      </c>
      <c r="F12" s="37">
        <v>2</v>
      </c>
      <c r="G12" s="37">
        <v>413</v>
      </c>
      <c r="H12" s="25">
        <f t="shared" si="0"/>
        <v>3494</v>
      </c>
      <c r="I12" s="25">
        <f t="shared" si="1"/>
        <v>3907</v>
      </c>
      <c r="J12" s="31">
        <f t="shared" si="2"/>
        <v>0.89429229587919123</v>
      </c>
      <c r="K12" s="31">
        <f t="shared" si="3"/>
        <v>6.8084754993960578E-2</v>
      </c>
    </row>
    <row r="13" spans="1:11" x14ac:dyDescent="0.35">
      <c r="A13" s="9" t="s">
        <v>87</v>
      </c>
      <c r="B13" s="27" t="s">
        <v>50</v>
      </c>
      <c r="C13" s="37">
        <v>3003</v>
      </c>
      <c r="D13" s="37">
        <v>3117</v>
      </c>
      <c r="E13" s="37">
        <v>479</v>
      </c>
      <c r="F13" s="37">
        <v>105</v>
      </c>
      <c r="G13" s="37">
        <v>633</v>
      </c>
      <c r="H13" s="25">
        <f t="shared" si="0"/>
        <v>6704</v>
      </c>
      <c r="I13" s="25">
        <f t="shared" si="1"/>
        <v>7337</v>
      </c>
      <c r="J13" s="31">
        <f t="shared" si="2"/>
        <v>0.91372495570396617</v>
      </c>
      <c r="K13" s="31">
        <f t="shared" si="3"/>
        <v>6.9564212984538534E-2</v>
      </c>
    </row>
    <row r="14" spans="1:11" x14ac:dyDescent="0.35">
      <c r="A14" s="9" t="s">
        <v>65</v>
      </c>
      <c r="B14" s="27" t="s">
        <v>44</v>
      </c>
      <c r="C14" s="37">
        <v>1885</v>
      </c>
      <c r="D14" s="37">
        <v>3847</v>
      </c>
      <c r="E14" s="37">
        <v>206</v>
      </c>
      <c r="F14" s="37">
        <v>217</v>
      </c>
      <c r="G14" s="37">
        <v>210</v>
      </c>
      <c r="H14" s="25">
        <f t="shared" si="0"/>
        <v>6155</v>
      </c>
      <c r="I14" s="25">
        <f t="shared" si="1"/>
        <v>6365</v>
      </c>
      <c r="J14" s="31">
        <f t="shared" si="2"/>
        <v>0.96700706991358998</v>
      </c>
      <c r="K14" s="31">
        <f t="shared" si="3"/>
        <v>7.3620716331641647E-2</v>
      </c>
    </row>
    <row r="15" spans="1:11" x14ac:dyDescent="0.35">
      <c r="A15" s="9" t="s">
        <v>66</v>
      </c>
      <c r="B15" s="27" t="s">
        <v>28</v>
      </c>
      <c r="C15" s="37">
        <v>3874</v>
      </c>
      <c r="D15" s="37">
        <v>5868</v>
      </c>
      <c r="E15" s="37">
        <v>200</v>
      </c>
      <c r="F15" s="37">
        <v>64</v>
      </c>
      <c r="G15" s="37">
        <v>901</v>
      </c>
      <c r="H15" s="25">
        <f t="shared" si="0"/>
        <v>10006</v>
      </c>
      <c r="I15" s="25">
        <f t="shared" si="1"/>
        <v>10907</v>
      </c>
      <c r="J15" s="31">
        <f t="shared" si="2"/>
        <v>0.91739250022921059</v>
      </c>
      <c r="K15" s="31">
        <f t="shared" si="3"/>
        <v>6.9843432509945735E-2</v>
      </c>
    </row>
    <row r="16" spans="1:11" x14ac:dyDescent="0.35">
      <c r="A16" s="9" t="s">
        <v>67</v>
      </c>
      <c r="B16" s="27" t="s">
        <v>36</v>
      </c>
      <c r="C16" s="37">
        <v>1535</v>
      </c>
      <c r="D16" s="37">
        <v>6171</v>
      </c>
      <c r="E16" s="37">
        <v>14</v>
      </c>
      <c r="F16" s="37">
        <v>1654</v>
      </c>
      <c r="G16" s="37">
        <v>346</v>
      </c>
      <c r="H16" s="25">
        <f t="shared" si="0"/>
        <v>9374</v>
      </c>
      <c r="I16" s="25">
        <f t="shared" si="1"/>
        <v>9720</v>
      </c>
      <c r="J16" s="31">
        <f t="shared" si="2"/>
        <v>0.9644032921810699</v>
      </c>
      <c r="K16" s="31">
        <f t="shared" si="3"/>
        <v>7.3422484087224196E-2</v>
      </c>
    </row>
    <row r="17" spans="1:11" x14ac:dyDescent="0.35">
      <c r="A17" s="9" t="s">
        <v>68</v>
      </c>
      <c r="B17" s="27" t="s">
        <v>7</v>
      </c>
      <c r="C17" s="37">
        <v>2709</v>
      </c>
      <c r="D17" s="37">
        <v>9493</v>
      </c>
      <c r="E17" s="37">
        <v>249</v>
      </c>
      <c r="F17" s="37">
        <v>298</v>
      </c>
      <c r="G17" s="37">
        <v>1903</v>
      </c>
      <c r="H17" s="25">
        <f t="shared" si="0"/>
        <v>12749</v>
      </c>
      <c r="I17" s="25">
        <f t="shared" si="1"/>
        <v>14652</v>
      </c>
      <c r="J17" s="31">
        <f t="shared" si="2"/>
        <v>0.87012012012012008</v>
      </c>
      <c r="K17" s="31">
        <f t="shared" si="3"/>
        <v>6.6244465558603929E-2</v>
      </c>
    </row>
    <row r="18" spans="1:11" x14ac:dyDescent="0.35">
      <c r="A18" s="9" t="s">
        <v>69</v>
      </c>
      <c r="B18" s="9" t="s">
        <v>17</v>
      </c>
      <c r="C18" s="37">
        <v>3218</v>
      </c>
      <c r="D18" s="37">
        <v>6357</v>
      </c>
      <c r="E18" s="37">
        <v>527</v>
      </c>
      <c r="F18" s="37">
        <v>212</v>
      </c>
      <c r="G18" s="37">
        <v>299</v>
      </c>
      <c r="H18" s="25">
        <f t="shared" si="0"/>
        <v>10314</v>
      </c>
      <c r="I18" s="25">
        <f t="shared" si="1"/>
        <v>10613</v>
      </c>
      <c r="J18" s="31">
        <f t="shared" si="2"/>
        <v>0.97182700461697913</v>
      </c>
      <c r="K18" s="31">
        <f t="shared" si="3"/>
        <v>7.3987670262564767E-2</v>
      </c>
    </row>
    <row r="19" spans="1:11" x14ac:dyDescent="0.35">
      <c r="A19" s="23"/>
      <c r="B19" s="24" t="s">
        <v>98</v>
      </c>
      <c r="C19" s="26">
        <f>SUM(C5:C18)</f>
        <v>33981</v>
      </c>
      <c r="D19" s="26">
        <f t="shared" ref="D19:I19" si="4">SUM(D5:D18)</f>
        <v>63813</v>
      </c>
      <c r="E19" s="26">
        <f t="shared" si="4"/>
        <v>1914</v>
      </c>
      <c r="F19" s="26">
        <f t="shared" si="4"/>
        <v>5249</v>
      </c>
      <c r="G19" s="26">
        <f t="shared" si="4"/>
        <v>7559</v>
      </c>
      <c r="H19" s="26">
        <f t="shared" si="4"/>
        <v>104957</v>
      </c>
      <c r="I19" s="26">
        <f t="shared" si="4"/>
        <v>112516</v>
      </c>
      <c r="J19" s="24">
        <f>SUM(J5:J18)</f>
        <v>13.134985885731968</v>
      </c>
      <c r="K19" s="28">
        <f>SUM(K5:K18)</f>
        <v>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7"/>
  <sheetViews>
    <sheetView workbookViewId="0">
      <selection activeCell="D27" sqref="D27"/>
    </sheetView>
  </sheetViews>
  <sheetFormatPr baseColWidth="10" defaultRowHeight="14.5" x14ac:dyDescent="0.35"/>
  <cols>
    <col min="2" max="3" width="16.7265625" bestFit="1" customWidth="1"/>
    <col min="4" max="4" width="15.1796875" bestFit="1" customWidth="1"/>
    <col min="5" max="5" width="12.7265625" bestFit="1" customWidth="1"/>
    <col min="6" max="6" width="13.453125" bestFit="1" customWidth="1"/>
    <col min="8" max="8" width="12.54296875" bestFit="1" customWidth="1"/>
    <col min="9" max="9" width="10.81640625" customWidth="1"/>
    <col min="11" max="11" width="12.54296875" customWidth="1"/>
  </cols>
  <sheetData>
    <row r="2" spans="1:7" x14ac:dyDescent="0.35">
      <c r="A2" s="54" t="s">
        <v>97</v>
      </c>
      <c r="B2" s="54" t="s">
        <v>0</v>
      </c>
      <c r="C2" s="54" t="s">
        <v>1</v>
      </c>
      <c r="D2" s="54" t="s">
        <v>2</v>
      </c>
      <c r="E2" s="54" t="s">
        <v>3</v>
      </c>
      <c r="F2" s="54" t="s">
        <v>5</v>
      </c>
      <c r="G2" s="54" t="s">
        <v>75</v>
      </c>
    </row>
    <row r="3" spans="1:7" x14ac:dyDescent="0.35">
      <c r="A3" s="9" t="s">
        <v>40</v>
      </c>
      <c r="B3" s="9" t="s">
        <v>41</v>
      </c>
      <c r="C3" s="9" t="s">
        <v>42</v>
      </c>
      <c r="D3" s="9" t="s">
        <v>6</v>
      </c>
      <c r="E3" s="9" t="s">
        <v>43</v>
      </c>
      <c r="F3" s="10">
        <v>1780.99</v>
      </c>
      <c r="G3" s="9">
        <f>F3/$F$17</f>
        <v>0.12823505524002626</v>
      </c>
    </row>
    <row r="4" spans="1:7" x14ac:dyDescent="0.35">
      <c r="A4" s="9" t="s">
        <v>10</v>
      </c>
      <c r="B4" s="9" t="s">
        <v>11</v>
      </c>
      <c r="C4" s="9" t="s">
        <v>12</v>
      </c>
      <c r="D4" s="9" t="s">
        <v>6</v>
      </c>
      <c r="E4" s="9" t="s">
        <v>12</v>
      </c>
      <c r="F4" s="10">
        <v>1368.17</v>
      </c>
      <c r="G4" s="9">
        <f t="shared" ref="G4:G16" si="0">F4/$F$17</f>
        <v>9.8511140167966554E-2</v>
      </c>
    </row>
    <row r="5" spans="1:7" x14ac:dyDescent="0.35">
      <c r="A5" s="9" t="s">
        <v>32</v>
      </c>
      <c r="B5" s="9" t="s">
        <v>33</v>
      </c>
      <c r="C5" s="9" t="s">
        <v>34</v>
      </c>
      <c r="D5" s="9" t="s">
        <v>6</v>
      </c>
      <c r="E5" s="9" t="s">
        <v>35</v>
      </c>
      <c r="F5" s="10">
        <v>803.72</v>
      </c>
      <c r="G5" s="9">
        <f t="shared" si="0"/>
        <v>5.7869543679365927E-2</v>
      </c>
    </row>
    <row r="6" spans="1:7" x14ac:dyDescent="0.35">
      <c r="A6" s="9" t="s">
        <v>20</v>
      </c>
      <c r="B6" s="9" t="s">
        <v>21</v>
      </c>
      <c r="C6" s="9" t="s">
        <v>22</v>
      </c>
      <c r="D6" s="9" t="s">
        <v>6</v>
      </c>
      <c r="E6" s="9" t="s">
        <v>23</v>
      </c>
      <c r="F6" s="10">
        <v>689.95</v>
      </c>
      <c r="G6" s="9">
        <f t="shared" si="0"/>
        <v>4.9677862516272486E-2</v>
      </c>
    </row>
    <row r="7" spans="1:7" x14ac:dyDescent="0.35">
      <c r="A7" s="9" t="s">
        <v>13</v>
      </c>
      <c r="B7" s="9" t="s">
        <v>14</v>
      </c>
      <c r="C7" s="9" t="s">
        <v>15</v>
      </c>
      <c r="D7" s="9" t="s">
        <v>6</v>
      </c>
      <c r="E7" s="9" t="s">
        <v>16</v>
      </c>
      <c r="F7" s="10">
        <v>470.33</v>
      </c>
      <c r="G7" s="9">
        <f t="shared" si="0"/>
        <v>3.3864756978445446E-2</v>
      </c>
    </row>
    <row r="8" spans="1:7" x14ac:dyDescent="0.35">
      <c r="A8" s="9" t="s">
        <v>46</v>
      </c>
      <c r="B8" s="9" t="s">
        <v>47</v>
      </c>
      <c r="C8" s="9" t="s">
        <v>48</v>
      </c>
      <c r="D8" s="9" t="s">
        <v>6</v>
      </c>
      <c r="E8" s="9" t="s">
        <v>49</v>
      </c>
      <c r="F8" s="10">
        <v>931.87</v>
      </c>
      <c r="G8" s="9">
        <f t="shared" si="0"/>
        <v>6.7096615324355152E-2</v>
      </c>
    </row>
    <row r="9" spans="1:7" x14ac:dyDescent="0.35">
      <c r="A9" s="9" t="s">
        <v>24</v>
      </c>
      <c r="B9" s="9" t="s">
        <v>25</v>
      </c>
      <c r="C9" s="9" t="s">
        <v>26</v>
      </c>
      <c r="D9" s="9" t="s">
        <v>6</v>
      </c>
      <c r="E9" s="9" t="s">
        <v>27</v>
      </c>
      <c r="F9" s="10">
        <v>3003.69</v>
      </c>
      <c r="G9" s="9">
        <f t="shared" si="0"/>
        <v>0.21627204704906514</v>
      </c>
    </row>
    <row r="10" spans="1:7" x14ac:dyDescent="0.35">
      <c r="A10" s="9" t="s">
        <v>44</v>
      </c>
      <c r="B10" s="9" t="s">
        <v>45</v>
      </c>
      <c r="C10" s="9" t="s">
        <v>9</v>
      </c>
      <c r="D10" s="9" t="s">
        <v>6</v>
      </c>
      <c r="E10" s="9" t="s">
        <v>9</v>
      </c>
      <c r="F10" s="10">
        <v>115.95</v>
      </c>
      <c r="G10" s="9">
        <f t="shared" si="0"/>
        <v>8.3486457841318844E-3</v>
      </c>
    </row>
    <row r="11" spans="1:7" x14ac:dyDescent="0.35">
      <c r="A11" s="9" t="s">
        <v>28</v>
      </c>
      <c r="B11" s="9" t="s">
        <v>29</v>
      </c>
      <c r="C11" s="9" t="s">
        <v>30</v>
      </c>
      <c r="D11" s="9" t="s">
        <v>6</v>
      </c>
      <c r="E11" s="9" t="s">
        <v>31</v>
      </c>
      <c r="F11" s="10">
        <v>256.86</v>
      </c>
      <c r="G11" s="9">
        <f t="shared" si="0"/>
        <v>1.8494464477034206E-2</v>
      </c>
    </row>
    <row r="12" spans="1:7" x14ac:dyDescent="0.35">
      <c r="A12" s="9" t="s">
        <v>36</v>
      </c>
      <c r="B12" s="9" t="s">
        <v>37</v>
      </c>
      <c r="C12" s="9" t="s">
        <v>38</v>
      </c>
      <c r="D12" s="9" t="s">
        <v>6</v>
      </c>
      <c r="E12" s="9" t="s">
        <v>39</v>
      </c>
      <c r="F12" s="10">
        <v>2059.04</v>
      </c>
      <c r="G12" s="9">
        <f t="shared" si="0"/>
        <v>0.14825524463440204</v>
      </c>
    </row>
    <row r="13" spans="1:7" x14ac:dyDescent="0.35">
      <c r="A13" s="9" t="s">
        <v>7</v>
      </c>
      <c r="B13" s="9" t="s">
        <v>8</v>
      </c>
      <c r="C13" s="9" t="s">
        <v>9</v>
      </c>
      <c r="D13" s="9" t="s">
        <v>6</v>
      </c>
      <c r="E13" s="9" t="s">
        <v>9</v>
      </c>
      <c r="F13" s="10">
        <v>115.95</v>
      </c>
      <c r="G13" s="9">
        <f t="shared" si="0"/>
        <v>8.3486457841318844E-3</v>
      </c>
    </row>
    <row r="14" spans="1:7" x14ac:dyDescent="0.35">
      <c r="A14" s="9" t="s">
        <v>17</v>
      </c>
      <c r="B14" s="9" t="s">
        <v>70</v>
      </c>
      <c r="C14" s="9" t="s">
        <v>18</v>
      </c>
      <c r="D14" s="9" t="s">
        <v>6</v>
      </c>
      <c r="E14" s="9" t="s">
        <v>19</v>
      </c>
      <c r="F14" s="10">
        <v>499.75</v>
      </c>
      <c r="G14" s="9">
        <f t="shared" si="0"/>
        <v>3.5983059341267006E-2</v>
      </c>
    </row>
    <row r="15" spans="1:7" x14ac:dyDescent="0.35">
      <c r="A15" s="9" t="s">
        <v>50</v>
      </c>
      <c r="B15" s="9" t="s">
        <v>51</v>
      </c>
      <c r="C15" s="9" t="s">
        <v>52</v>
      </c>
      <c r="D15" s="9" t="s">
        <v>6</v>
      </c>
      <c r="E15" s="9" t="s">
        <v>53</v>
      </c>
      <c r="F15" s="10">
        <v>83.73</v>
      </c>
      <c r="G15" s="9">
        <f t="shared" si="0"/>
        <v>6.0287374860315893E-3</v>
      </c>
    </row>
    <row r="16" spans="1:7" x14ac:dyDescent="0.35">
      <c r="A16" s="9" t="s">
        <v>54</v>
      </c>
      <c r="B16" s="9" t="s">
        <v>55</v>
      </c>
      <c r="C16" s="9" t="s">
        <v>56</v>
      </c>
      <c r="D16" s="9" t="s">
        <v>6</v>
      </c>
      <c r="E16" s="9" t="s">
        <v>57</v>
      </c>
      <c r="F16" s="10">
        <v>1708.48</v>
      </c>
      <c r="G16" s="9">
        <f t="shared" si="0"/>
        <v>0.12301418153750447</v>
      </c>
    </row>
    <row r="17" spans="6:7" x14ac:dyDescent="0.35">
      <c r="F17" s="11">
        <f>SUM(F3:F16)</f>
        <v>13888.48</v>
      </c>
      <c r="G17" s="6">
        <f>SUM(G3:G16)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Distribucion ESR Estatales 2025</vt:lpstr>
      <vt:lpstr>Subvencionados U.Estatales 2024</vt:lpstr>
      <vt:lpstr>KM 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Paola Andrea Nuñez Cisternas</cp:lastModifiedBy>
  <cp:lastPrinted>2025-02-12T13:48:37Z</cp:lastPrinted>
  <dcterms:created xsi:type="dcterms:W3CDTF">2017-03-28T16:09:36Z</dcterms:created>
  <dcterms:modified xsi:type="dcterms:W3CDTF">2025-08-25T15:08:32Z</dcterms:modified>
</cp:coreProperties>
</file>