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paola_nunez_mineduc_cl/Documents/Documentos/3.- Asignación de Recursos/Cálculo Recursos 2025/ESR/Para_WEB/"/>
    </mc:Choice>
  </mc:AlternateContent>
  <xr:revisionPtr revIDLastSave="92" documentId="13_ncr:1_{1EBF735F-93CD-465B-AD4A-98602B5B5357}" xr6:coauthVersionLast="47" xr6:coauthVersionMax="47" xr10:uidLastSave="{A0C63E94-4765-41CA-B767-8B4B31E89F01}"/>
  <bookViews>
    <workbookView xWindow="-22860" yWindow="1140" windowWidth="21285" windowHeight="11280" xr2:uid="{00000000-000D-0000-FFFF-FFFF00000000}"/>
  </bookViews>
  <sheets>
    <sheet name="ESR G9 2025" sheetId="1" r:id="rId1"/>
    <sheet name="Subvencionados CRUCH-Privadas" sheetId="2" r:id="rId2"/>
    <sheet name="KM RM" sheetId="3" r:id="rId3"/>
  </sheets>
  <definedNames>
    <definedName name="_xlnm._FilterDatabase" localSheetId="0" hidden="1">'ESR G9 2025'!$A$10:$I$18</definedName>
    <definedName name="_xlnm.Print_Area" localSheetId="0">'ESR G9 2025'!$A$2:$T$31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12" i="1"/>
  <c r="Q13" i="1"/>
  <c r="Q14" i="1"/>
  <c r="Q15" i="1"/>
  <c r="Q16" i="1"/>
  <c r="Q17" i="1"/>
  <c r="Q18" i="1"/>
  <c r="Q11" i="1"/>
  <c r="S19" i="1" l="1"/>
  <c r="R19" i="1"/>
  <c r="C22" i="1" l="1"/>
  <c r="H6" i="2"/>
  <c r="I7" i="2" l="1"/>
  <c r="I8" i="2"/>
  <c r="I9" i="2"/>
  <c r="I10" i="2"/>
  <c r="I11" i="2"/>
  <c r="I12" i="2"/>
  <c r="I13" i="2"/>
  <c r="I6" i="2"/>
  <c r="J6" i="2" s="1"/>
  <c r="H7" i="2"/>
  <c r="J7" i="2" s="1"/>
  <c r="H8" i="2"/>
  <c r="J8" i="2" s="1"/>
  <c r="H9" i="2"/>
  <c r="H10" i="2"/>
  <c r="J10" i="2" s="1"/>
  <c r="H11" i="2"/>
  <c r="J11" i="2" s="1"/>
  <c r="H12" i="2"/>
  <c r="J12" i="2" s="1"/>
  <c r="H13" i="2"/>
  <c r="C14" i="2"/>
  <c r="D14" i="2"/>
  <c r="E14" i="2"/>
  <c r="F14" i="2"/>
  <c r="G14" i="2"/>
  <c r="J13" i="2" l="1"/>
  <c r="H14" i="2"/>
  <c r="J9" i="2"/>
  <c r="I14" i="2"/>
  <c r="C23" i="1"/>
  <c r="D21" i="1" l="1"/>
  <c r="D22" i="1"/>
  <c r="J14" i="2"/>
  <c r="K8" i="2" l="1"/>
  <c r="H13" i="1" s="1"/>
  <c r="K12" i="2"/>
  <c r="H17" i="1" s="1"/>
  <c r="K11" i="2"/>
  <c r="H16" i="1" s="1"/>
  <c r="K13" i="2"/>
  <c r="H18" i="1" s="1"/>
  <c r="K6" i="2"/>
  <c r="H11" i="1" s="1"/>
  <c r="K10" i="2"/>
  <c r="H15" i="1" s="1"/>
  <c r="K7" i="2"/>
  <c r="H12" i="1" s="1"/>
  <c r="K9" i="2"/>
  <c r="H14" i="1" s="1"/>
  <c r="K14" i="2" l="1"/>
  <c r="G4" i="3"/>
  <c r="G5" i="3"/>
  <c r="G6" i="3"/>
  <c r="G7" i="3"/>
  <c r="G8" i="3"/>
  <c r="G9" i="3"/>
  <c r="G10" i="3"/>
  <c r="G3" i="3"/>
  <c r="C27" i="1"/>
  <c r="C26" i="1"/>
  <c r="L15" i="1" s="1"/>
  <c r="C25" i="1"/>
  <c r="C24" i="1"/>
  <c r="M15" i="1" l="1"/>
  <c r="M11" i="1"/>
  <c r="L11" i="1"/>
  <c r="G11" i="3"/>
  <c r="M18" i="1"/>
  <c r="M14" i="1"/>
  <c r="L18" i="1"/>
  <c r="L14" i="1"/>
  <c r="L17" i="1"/>
  <c r="M17" i="1"/>
  <c r="L16" i="1"/>
  <c r="L12" i="1"/>
  <c r="M16" i="1"/>
  <c r="M12" i="1"/>
  <c r="L13" i="1"/>
  <c r="M13" i="1"/>
  <c r="L19" i="1" l="1"/>
  <c r="M19" i="1"/>
  <c r="F19" i="1"/>
  <c r="J11" i="1" s="1"/>
  <c r="G19" i="1"/>
  <c r="K11" i="1" s="1"/>
  <c r="H19" i="1"/>
  <c r="I19" i="1"/>
  <c r="K12" i="1" l="1"/>
  <c r="K16" i="1"/>
  <c r="K13" i="1"/>
  <c r="K17" i="1"/>
  <c r="K14" i="1"/>
  <c r="K18" i="1"/>
  <c r="K15" i="1"/>
  <c r="J16" i="1"/>
  <c r="J13" i="1"/>
  <c r="J12" i="1"/>
  <c r="J17" i="1"/>
  <c r="J15" i="1"/>
  <c r="J14" i="1"/>
  <c r="J18" i="1"/>
  <c r="C28" i="1"/>
  <c r="N16" i="1" l="1"/>
  <c r="O16" i="1" s="1"/>
  <c r="J19" i="1"/>
  <c r="K19" i="1"/>
  <c r="N12" i="1"/>
  <c r="O12" i="1" s="1"/>
  <c r="N15" i="1"/>
  <c r="O15" i="1" s="1"/>
  <c r="N11" i="1"/>
  <c r="O11" i="1" s="1"/>
  <c r="N18" i="1"/>
  <c r="O18" i="1" s="1"/>
  <c r="N17" i="1"/>
  <c r="O17" i="1" s="1"/>
  <c r="N14" i="1"/>
  <c r="O14" i="1" s="1"/>
  <c r="N13" i="1"/>
  <c r="O13" i="1" s="1"/>
  <c r="N19" i="1" l="1"/>
  <c r="S21" i="1" l="1"/>
  <c r="O19" i="1"/>
  <c r="R21" i="1" l="1"/>
  <c r="P16" i="1"/>
  <c r="O20" i="1"/>
  <c r="P11" i="1"/>
  <c r="P12" i="1"/>
  <c r="P18" i="1"/>
  <c r="P13" i="1"/>
  <c r="P14" i="1"/>
  <c r="P17" i="1"/>
  <c r="P15" i="1"/>
  <c r="P19" i="1" l="1"/>
</calcChain>
</file>

<file path=xl/sharedStrings.xml><?xml version="1.0" encoding="utf-8"?>
<sst xmlns="http://schemas.openxmlformats.org/spreadsheetml/2006/main" count="154" uniqueCount="83">
  <si>
    <t>Instituciones</t>
  </si>
  <si>
    <t>Región</t>
  </si>
  <si>
    <t>Tipo IES</t>
  </si>
  <si>
    <t>Ciudad</t>
  </si>
  <si>
    <t>Universidad Regional</t>
  </si>
  <si>
    <t>Vinculación con el Medio</t>
  </si>
  <si>
    <t>Km RM</t>
  </si>
  <si>
    <t>CRUCH-PRIVADA</t>
  </si>
  <si>
    <t>UCO</t>
  </si>
  <si>
    <t>U. de Concepción</t>
  </si>
  <si>
    <t>Bío-Bío</t>
  </si>
  <si>
    <t>Concepción</t>
  </si>
  <si>
    <t>UCV</t>
  </si>
  <si>
    <t>P.U. Católica de Valparaíso</t>
  </si>
  <si>
    <t>Valparaíso</t>
  </si>
  <si>
    <t>FSM</t>
  </si>
  <si>
    <t>U. Téc. Federico Sta.Maria</t>
  </si>
  <si>
    <t>AUS</t>
  </si>
  <si>
    <t>U. Austral</t>
  </si>
  <si>
    <t>Los Ríos</t>
  </si>
  <si>
    <t>Valdivia</t>
  </si>
  <si>
    <t>UCN</t>
  </si>
  <si>
    <t>U. Católica del Norte</t>
  </si>
  <si>
    <t>Antofagasta</t>
  </si>
  <si>
    <t>UCM</t>
  </si>
  <si>
    <t>Maule</t>
  </si>
  <si>
    <t>Talca</t>
  </si>
  <si>
    <t>UCT</t>
  </si>
  <si>
    <t>U. Católica de Temuco</t>
  </si>
  <si>
    <t>Araucanía</t>
  </si>
  <si>
    <t>Temuco</t>
  </si>
  <si>
    <t>USC</t>
  </si>
  <si>
    <t>U. C.de la Sant.Concepción</t>
  </si>
  <si>
    <t>PONTIFICIA UNIVERSIDAD CATOLICA DE VALPARAISO</t>
  </si>
  <si>
    <t>UNIVERSIDAD AUSTRAL DE CHILE</t>
  </si>
  <si>
    <t>UNIVERSIDAD CATOLICA DE LA SANTISIMA CONCEPCION</t>
  </si>
  <si>
    <t>UNIVERSIDAD CATOLICA DE TEMUCO</t>
  </si>
  <si>
    <t>UNIVERSIDAD CATOLICA DEL MAULE</t>
  </si>
  <si>
    <t>UNIVERSIDAD CATOLICA DEL NORTE</t>
  </si>
  <si>
    <t>UNIVERSIDAD DE CONCEPCION</t>
  </si>
  <si>
    <t>UNIVERSIDAD TECNICA FEDERICO SANTA MARIA</t>
  </si>
  <si>
    <t>Suma de TOTAL TES</t>
  </si>
  <si>
    <t>U. Católica del Maule</t>
  </si>
  <si>
    <t>% Matrícula Subvencionada</t>
  </si>
  <si>
    <t>Total</t>
  </si>
  <si>
    <t>% KM RM</t>
  </si>
  <si>
    <t>Código</t>
  </si>
  <si>
    <t>% distribución</t>
  </si>
  <si>
    <t>KM RM</t>
  </si>
  <si>
    <t>% Distribución</t>
  </si>
  <si>
    <t>Universidades Privadas CRUCH</t>
  </si>
  <si>
    <t>Suma de TES MUNICIPAL</t>
  </si>
  <si>
    <t>Suma de TES PARTICULAR SUBVENCIONADO</t>
  </si>
  <si>
    <t>Suma de TES PARTICULAR PAGADO</t>
  </si>
  <si>
    <t>Suma de TES CORP_ DE ADM_ DELEGADA</t>
  </si>
  <si>
    <t>% Matrícula Subvencionada por IES</t>
  </si>
  <si>
    <t>% Ajustado</t>
  </si>
  <si>
    <t>Transferencias Corrientes</t>
  </si>
  <si>
    <t>Transferencias de Capital</t>
  </si>
  <si>
    <t>Suma de TES SERVICIO LOCAL EDUCACION</t>
  </si>
  <si>
    <t>Suma de TOTAL TES Subvencionada</t>
  </si>
  <si>
    <t>Código DFI</t>
  </si>
  <si>
    <t>NIVEL GLOBAL</t>
  </si>
  <si>
    <t>Pregrado</t>
  </si>
  <si>
    <t>TIPO DE PLAN DE LA CARRERA</t>
  </si>
  <si>
    <t>Plan Regular</t>
  </si>
  <si>
    <t>Totales</t>
  </si>
  <si>
    <t>AÑO</t>
  </si>
  <si>
    <t>Miles de pesos</t>
  </si>
  <si>
    <t>TOTAL</t>
  </si>
  <si>
    <t>Ley de Presupuestos 2024</t>
  </si>
  <si>
    <t>Año 2025</t>
  </si>
  <si>
    <t>Monto 
ESR G9 
2025
Transferencias Corrientes 
M$</t>
  </si>
  <si>
    <t>Monto 
ESR G9 
2025
Transferencias de Capital
M$</t>
  </si>
  <si>
    <t>Educación Superior Regional (ESR)</t>
  </si>
  <si>
    <t xml:space="preserve">Universidades CRUCH G9 </t>
  </si>
  <si>
    <t>Unidad de Anáslisis y Estudio, DIVIA</t>
  </si>
  <si>
    <t xml:space="preserve">  12 de febrero 2025</t>
  </si>
  <si>
    <t>% Matrícula Subvencionada 2024</t>
  </si>
  <si>
    <t>Matrícula Subvencionada 2024</t>
  </si>
  <si>
    <t>Total ESR 
2025
(sin decimales) 
M$</t>
  </si>
  <si>
    <t>Total ESR 
2025 
(con decimales) M$</t>
  </si>
  <si>
    <t>Dex. N°432-2025
Montos a Distribuir
 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</si>
</sst>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0.000000"/>
    <numFmt numFmtId="167" formatCode="_-* #,##0.0_-;\-* #,##0.0_-;_-* &quot;-&quot;??_-;_-@_-"/>
    <numFmt numFmtId="168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9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/>
    <xf numFmtId="165" fontId="4" fillId="0" borderId="1" xfId="2" applyNumberFormat="1" applyFont="1" applyBorder="1"/>
    <xf numFmtId="41" fontId="4" fillId="0" borderId="1" xfId="3" applyFont="1" applyBorder="1"/>
    <xf numFmtId="0" fontId="3" fillId="0" borderId="1" xfId="0" applyFont="1" applyBorder="1"/>
    <xf numFmtId="165" fontId="3" fillId="0" borderId="1" xfId="2" applyNumberFormat="1" applyFont="1" applyBorder="1" applyAlignment="1">
      <alignment horizontal="center" vertical="center" wrapText="1"/>
    </xf>
    <xf numFmtId="41" fontId="3" fillId="0" borderId="1" xfId="3" applyFont="1" applyBorder="1"/>
    <xf numFmtId="9" fontId="3" fillId="0" borderId="1" xfId="1" applyFont="1" applyBorder="1"/>
    <xf numFmtId="0" fontId="3" fillId="0" borderId="0" xfId="0" applyFont="1"/>
    <xf numFmtId="0" fontId="5" fillId="0" borderId="1" xfId="0" applyFont="1" applyBorder="1"/>
    <xf numFmtId="166" fontId="4" fillId="0" borderId="1" xfId="0" applyNumberFormat="1" applyFont="1" applyBorder="1"/>
    <xf numFmtId="0" fontId="0" fillId="0" borderId="0" xfId="0" applyAlignment="1">
      <alignment horizontal="left"/>
    </xf>
    <xf numFmtId="167" fontId="4" fillId="0" borderId="1" xfId="2" applyNumberFormat="1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8" fontId="4" fillId="0" borderId="0" xfId="0" applyNumberFormat="1" applyFont="1"/>
    <xf numFmtId="165" fontId="3" fillId="0" borderId="1" xfId="2" applyNumberFormat="1" applyFont="1" applyBorder="1"/>
    <xf numFmtId="167" fontId="3" fillId="0" borderId="1" xfId="2" applyNumberFormat="1" applyFont="1" applyBorder="1"/>
    <xf numFmtId="9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4" fillId="3" borderId="1" xfId="1" applyNumberFormat="1" applyFont="1" applyFill="1" applyBorder="1"/>
    <xf numFmtId="9" fontId="3" fillId="3" borderId="1" xfId="1" applyFont="1" applyFill="1" applyBorder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4" borderId="1" xfId="0" applyFont="1" applyFill="1" applyBorder="1"/>
    <xf numFmtId="165" fontId="3" fillId="4" borderId="1" xfId="2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165" fontId="3" fillId="4" borderId="1" xfId="0" applyNumberFormat="1" applyFont="1" applyFill="1" applyBorder="1"/>
    <xf numFmtId="165" fontId="8" fillId="0" borderId="0" xfId="0" applyNumberFormat="1" applyFont="1"/>
    <xf numFmtId="0" fontId="8" fillId="0" borderId="0" xfId="0" applyFont="1"/>
    <xf numFmtId="43" fontId="8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3" fillId="3" borderId="1" xfId="0" applyNumberFormat="1" applyFont="1" applyFill="1" applyBorder="1"/>
    <xf numFmtId="167" fontId="3" fillId="3" borderId="1" xfId="2" applyNumberFormat="1" applyFont="1" applyFill="1" applyBorder="1"/>
    <xf numFmtId="167" fontId="3" fillId="2" borderId="1" xfId="0" applyNumberFormat="1" applyFont="1" applyFill="1" applyBorder="1"/>
    <xf numFmtId="167" fontId="4" fillId="2" borderId="1" xfId="0" applyNumberFormat="1" applyFont="1" applyFill="1" applyBorder="1"/>
    <xf numFmtId="167" fontId="3" fillId="2" borderId="1" xfId="2" applyNumberFormat="1" applyFont="1" applyFill="1" applyBorder="1"/>
    <xf numFmtId="167" fontId="4" fillId="2" borderId="1" xfId="2" applyNumberFormat="1" applyFont="1" applyFill="1" applyBorder="1"/>
  </cellXfs>
  <cellStyles count="4">
    <cellStyle name="Millares" xfId="2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869648</xdr:colOff>
      <xdr:row>0</xdr:row>
      <xdr:rowOff>1152244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C56FD-BF58-8CD3-ECD1-1245AED3A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6367" cy="115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abSelected="1" topLeftCell="A6" zoomScale="80" zoomScaleNormal="80" workbookViewId="0">
      <selection activeCell="U13" sqref="U13"/>
    </sheetView>
  </sheetViews>
  <sheetFormatPr baseColWidth="10" defaultRowHeight="14.5" x14ac:dyDescent="0.35"/>
  <cols>
    <col min="1" max="1" width="6.26953125" bestFit="1" customWidth="1"/>
    <col min="2" max="2" width="24.7265625" bestFit="1" customWidth="1"/>
    <col min="3" max="3" width="12.453125" bestFit="1" customWidth="1"/>
    <col min="4" max="4" width="15.7265625" customWidth="1"/>
    <col min="5" max="7" width="10.81640625" customWidth="1"/>
    <col min="8" max="8" width="13" customWidth="1"/>
    <col min="9" max="9" width="10.81640625" customWidth="1"/>
    <col min="10" max="11" width="11.54296875" customWidth="1"/>
    <col min="12" max="12" width="12.26953125" customWidth="1"/>
    <col min="13" max="13" width="12.54296875" customWidth="1"/>
    <col min="14" max="14" width="13.54296875" customWidth="1"/>
    <col min="15" max="15" width="12.453125" customWidth="1"/>
    <col min="16" max="17" width="11.7265625" customWidth="1"/>
    <col min="18" max="18" width="18.54296875" bestFit="1" customWidth="1"/>
    <col min="19" max="19" width="14.26953125" customWidth="1"/>
    <col min="20" max="20" width="6" customWidth="1"/>
    <col min="21" max="21" width="17.7265625" customWidth="1"/>
    <col min="22" max="22" width="13.1796875" bestFit="1" customWidth="1"/>
    <col min="23" max="23" width="11.7265625" bestFit="1" customWidth="1"/>
    <col min="24" max="24" width="13.1796875" bestFit="1" customWidth="1"/>
  </cols>
  <sheetData>
    <row r="1" spans="1:27" ht="94.5" customHeight="1" x14ac:dyDescent="0.35"/>
    <row r="2" spans="1:27" ht="17" x14ac:dyDescent="0.4">
      <c r="A2" s="50" t="s">
        <v>74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7"/>
      <c r="R2" s="26"/>
      <c r="S2" s="26"/>
      <c r="T2" s="24"/>
      <c r="U2" s="24"/>
    </row>
    <row r="3" spans="1:27" ht="17" x14ac:dyDescent="0.4">
      <c r="A3" s="37" t="s">
        <v>75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26"/>
      <c r="S3" s="26"/>
      <c r="T3" s="24"/>
      <c r="U3" s="24"/>
    </row>
    <row r="4" spans="1:27" ht="17" x14ac:dyDescent="0.4">
      <c r="A4" s="50" t="s">
        <v>71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37"/>
      <c r="R4" s="26"/>
      <c r="S4" s="26"/>
      <c r="T4" s="24"/>
      <c r="U4" s="24"/>
    </row>
    <row r="5" spans="1:27" ht="17" x14ac:dyDescent="0.4">
      <c r="A5" s="50" t="s">
        <v>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37"/>
      <c r="R5" s="26"/>
      <c r="S5" s="26"/>
      <c r="T5" s="24"/>
      <c r="U5" s="24"/>
    </row>
    <row r="6" spans="1:27" x14ac:dyDescent="0.35">
      <c r="A6" s="51" t="s">
        <v>76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38"/>
      <c r="R6" s="27"/>
      <c r="S6" s="27"/>
      <c r="T6" s="19"/>
      <c r="U6" s="19"/>
    </row>
    <row r="7" spans="1:27" x14ac:dyDescent="0.35">
      <c r="A7" s="52" t="s">
        <v>77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39"/>
      <c r="R7" s="27"/>
      <c r="S7" s="27"/>
      <c r="T7" s="3"/>
      <c r="U7" s="3"/>
    </row>
    <row r="8" spans="1:27" s="25" customFormat="1" ht="13.5" customHeight="1" x14ac:dyDescent="0.3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28"/>
      <c r="R8" s="28"/>
      <c r="S8" s="28"/>
      <c r="V8"/>
      <c r="W8"/>
      <c r="X8"/>
      <c r="Y8"/>
      <c r="Z8"/>
      <c r="AA8"/>
    </row>
    <row r="9" spans="1:27" x14ac:dyDescent="0.35">
      <c r="A9" s="3"/>
      <c r="B9" s="4"/>
      <c r="C9" s="3"/>
      <c r="D9" s="3"/>
      <c r="E9" s="3"/>
      <c r="F9" s="1">
        <v>0.25</v>
      </c>
      <c r="G9" s="1">
        <v>0.25</v>
      </c>
      <c r="H9" s="1">
        <v>0.3</v>
      </c>
      <c r="I9" s="1">
        <v>0.2</v>
      </c>
      <c r="J9" s="1">
        <v>0.25</v>
      </c>
      <c r="K9" s="1">
        <v>0.25</v>
      </c>
      <c r="L9" s="1">
        <v>0.3</v>
      </c>
      <c r="M9" s="1">
        <v>0.2</v>
      </c>
      <c r="N9" s="3"/>
      <c r="O9" s="3"/>
    </row>
    <row r="10" spans="1:27" ht="93.75" customHeight="1" x14ac:dyDescent="0.35">
      <c r="A10" s="2" t="s">
        <v>46</v>
      </c>
      <c r="B10" s="2" t="s">
        <v>0</v>
      </c>
      <c r="C10" s="2" t="s">
        <v>1</v>
      </c>
      <c r="D10" s="5" t="s">
        <v>2</v>
      </c>
      <c r="E10" s="2" t="s">
        <v>3</v>
      </c>
      <c r="F10" s="2" t="s">
        <v>4</v>
      </c>
      <c r="G10" s="2" t="s">
        <v>5</v>
      </c>
      <c r="H10" s="2" t="s">
        <v>78</v>
      </c>
      <c r="I10" s="2" t="s">
        <v>45</v>
      </c>
      <c r="J10" s="2" t="s">
        <v>4</v>
      </c>
      <c r="K10" s="2" t="s">
        <v>5</v>
      </c>
      <c r="L10" s="2" t="s">
        <v>79</v>
      </c>
      <c r="M10" s="2" t="s">
        <v>48</v>
      </c>
      <c r="N10" s="2" t="s">
        <v>81</v>
      </c>
      <c r="O10" s="34" t="s">
        <v>80</v>
      </c>
      <c r="P10" s="34" t="s">
        <v>49</v>
      </c>
      <c r="Q10" s="33" t="s">
        <v>82</v>
      </c>
      <c r="R10" s="33" t="s">
        <v>72</v>
      </c>
      <c r="S10" s="33" t="s">
        <v>73</v>
      </c>
    </row>
    <row r="11" spans="1:27" x14ac:dyDescent="0.35">
      <c r="A11" s="20" t="s">
        <v>12</v>
      </c>
      <c r="B11" s="7" t="s">
        <v>13</v>
      </c>
      <c r="C11" s="7" t="s">
        <v>14</v>
      </c>
      <c r="D11" s="7" t="s">
        <v>7</v>
      </c>
      <c r="E11" s="7" t="s">
        <v>14</v>
      </c>
      <c r="F11" s="7">
        <v>1</v>
      </c>
      <c r="G11" s="7">
        <v>1</v>
      </c>
      <c r="H11" s="7">
        <f>VLOOKUP(A11,'Subvencionados CRUCH-Privadas'!$B$6:$K$13,10,0)</f>
        <v>0.11452929897754557</v>
      </c>
      <c r="I11" s="21">
        <v>2.638837682465555E-2</v>
      </c>
      <c r="J11" s="13">
        <f>$C$24*(F11/$F$19)</f>
        <v>80396.53125</v>
      </c>
      <c r="K11" s="13">
        <f>$C$25*(G11/$G$19)</f>
        <v>80396.53125</v>
      </c>
      <c r="L11" s="13">
        <f>$C$26*H11</f>
        <v>88394.48029717282</v>
      </c>
      <c r="M11" s="13">
        <f t="shared" ref="M11:M18" si="0">$C$27*I11</f>
        <v>13577.817356929254</v>
      </c>
      <c r="N11" s="23">
        <f t="shared" ref="N11:N18" si="1">SUM(J11:M11)</f>
        <v>262765.36015410209</v>
      </c>
      <c r="O11" s="54">
        <f>ROUND(N11,0)</f>
        <v>262765</v>
      </c>
      <c r="P11" s="35">
        <f>O11/$O$19</f>
        <v>0.10213632506688528</v>
      </c>
      <c r="Q11" s="56">
        <f>+O11</f>
        <v>262765</v>
      </c>
      <c r="R11" s="57">
        <v>191601</v>
      </c>
      <c r="S11" s="57">
        <v>71164</v>
      </c>
    </row>
    <row r="12" spans="1:27" x14ac:dyDescent="0.35">
      <c r="A12" s="20" t="s">
        <v>17</v>
      </c>
      <c r="B12" s="7" t="s">
        <v>18</v>
      </c>
      <c r="C12" s="7" t="s">
        <v>19</v>
      </c>
      <c r="D12" s="7" t="s">
        <v>7</v>
      </c>
      <c r="E12" s="7" t="s">
        <v>20</v>
      </c>
      <c r="F12" s="7">
        <v>1</v>
      </c>
      <c r="G12" s="7">
        <v>1</v>
      </c>
      <c r="H12" s="7">
        <f>VLOOKUP(A12,'Subvencionados CRUCH-Privadas'!$B$6:$K$13,10,0)</f>
        <v>0.12807648742519429</v>
      </c>
      <c r="I12" s="21">
        <v>0.19290028630080244</v>
      </c>
      <c r="J12" s="13">
        <f t="shared" ref="J12:J18" si="2">$C$24*(F12/$F$19)</f>
        <v>80396.53125</v>
      </c>
      <c r="K12" s="13">
        <f t="shared" ref="K12:K18" si="3">$C$25*(G12/$G$19)</f>
        <v>80396.53125</v>
      </c>
      <c r="L12" s="13">
        <f t="shared" ref="L12:L18" si="4">$C$26*H12</f>
        <v>98850.291107230689</v>
      </c>
      <c r="M12" s="13">
        <f t="shared" si="0"/>
        <v>99254.488932585038</v>
      </c>
      <c r="N12" s="23">
        <f t="shared" si="1"/>
        <v>358897.84253981576</v>
      </c>
      <c r="O12" s="54">
        <f t="shared" ref="O12:O18" si="5">ROUND(N12,0)</f>
        <v>358898</v>
      </c>
      <c r="P12" s="35">
        <f t="shared" ref="P12:P18" si="6">O12/$O$19</f>
        <v>0.13950306469223447</v>
      </c>
      <c r="Q12" s="56">
        <f t="shared" ref="Q12:Q18" si="7">+O12</f>
        <v>358898</v>
      </c>
      <c r="R12" s="57">
        <v>261699</v>
      </c>
      <c r="S12" s="57">
        <v>97199</v>
      </c>
    </row>
    <row r="13" spans="1:27" x14ac:dyDescent="0.35">
      <c r="A13" s="20" t="s">
        <v>31</v>
      </c>
      <c r="B13" s="7" t="s">
        <v>32</v>
      </c>
      <c r="C13" s="7" t="s">
        <v>10</v>
      </c>
      <c r="D13" s="7" t="s">
        <v>7</v>
      </c>
      <c r="E13" s="7" t="s">
        <v>11</v>
      </c>
      <c r="F13" s="7">
        <v>1</v>
      </c>
      <c r="G13" s="7">
        <v>1</v>
      </c>
      <c r="H13" s="7">
        <f>VLOOKUP(A13,'Subvencionados CRUCH-Privadas'!$B$6:$K$13,10,0)</f>
        <v>0.13504709432129763</v>
      </c>
      <c r="I13" s="21">
        <v>0.1137351558268358</v>
      </c>
      <c r="J13" s="13">
        <f t="shared" si="2"/>
        <v>80396.53125</v>
      </c>
      <c r="K13" s="13">
        <f t="shared" si="3"/>
        <v>80396.53125</v>
      </c>
      <c r="L13" s="13">
        <f t="shared" si="4"/>
        <v>104230.25221270946</v>
      </c>
      <c r="M13" s="13">
        <f t="shared" si="0"/>
        <v>58521.036861797278</v>
      </c>
      <c r="N13" s="23">
        <f t="shared" si="1"/>
        <v>323544.35157450673</v>
      </c>
      <c r="O13" s="54">
        <f t="shared" si="5"/>
        <v>323544</v>
      </c>
      <c r="P13" s="35">
        <f t="shared" si="6"/>
        <v>0.12576102280532159</v>
      </c>
      <c r="Q13" s="56">
        <f t="shared" si="7"/>
        <v>323544</v>
      </c>
      <c r="R13" s="57">
        <v>235920</v>
      </c>
      <c r="S13" s="57">
        <v>87624</v>
      </c>
    </row>
    <row r="14" spans="1:27" x14ac:dyDescent="0.35">
      <c r="A14" s="20" t="s">
        <v>27</v>
      </c>
      <c r="B14" s="7" t="s">
        <v>28</v>
      </c>
      <c r="C14" s="7" t="s">
        <v>29</v>
      </c>
      <c r="D14" s="7" t="s">
        <v>7</v>
      </c>
      <c r="E14" s="7" t="s">
        <v>30</v>
      </c>
      <c r="F14" s="7">
        <v>1</v>
      </c>
      <c r="G14" s="7">
        <v>1</v>
      </c>
      <c r="H14" s="7">
        <f>VLOOKUP(A14,'Subvencionados CRUCH-Privadas'!$B$6:$K$13,10,0)</f>
        <v>0.13747604228223467</v>
      </c>
      <c r="I14" s="21">
        <v>0.15702165235162654</v>
      </c>
      <c r="J14" s="13">
        <f t="shared" si="2"/>
        <v>80396.53125</v>
      </c>
      <c r="K14" s="13">
        <f t="shared" si="3"/>
        <v>80396.53125</v>
      </c>
      <c r="L14" s="13">
        <f t="shared" si="4"/>
        <v>106104.93052291201</v>
      </c>
      <c r="M14" s="13">
        <f t="shared" si="0"/>
        <v>80793.575553370756</v>
      </c>
      <c r="N14" s="23">
        <f t="shared" si="1"/>
        <v>347691.56857628276</v>
      </c>
      <c r="O14" s="54">
        <f t="shared" si="5"/>
        <v>347692</v>
      </c>
      <c r="P14" s="35">
        <f t="shared" si="6"/>
        <v>0.13514731084868789</v>
      </c>
      <c r="Q14" s="56">
        <f t="shared" si="7"/>
        <v>347692</v>
      </c>
      <c r="R14" s="57">
        <v>253528</v>
      </c>
      <c r="S14" s="57">
        <v>94164</v>
      </c>
    </row>
    <row r="15" spans="1:27" x14ac:dyDescent="0.35">
      <c r="A15" s="20" t="s">
        <v>24</v>
      </c>
      <c r="B15" s="7" t="s">
        <v>42</v>
      </c>
      <c r="C15" s="7" t="s">
        <v>25</v>
      </c>
      <c r="D15" s="7" t="s">
        <v>7</v>
      </c>
      <c r="E15" s="7" t="s">
        <v>26</v>
      </c>
      <c r="F15" s="7">
        <v>1</v>
      </c>
      <c r="G15" s="7">
        <v>1</v>
      </c>
      <c r="H15" s="7">
        <f>VLOOKUP(A15,'Subvencionados CRUCH-Privadas'!$B$6:$K$13,10,0)</f>
        <v>0.13383570819461696</v>
      </c>
      <c r="I15" s="21">
        <v>5.8457252877800986E-2</v>
      </c>
      <c r="J15" s="13">
        <f t="shared" si="2"/>
        <v>80396.53125</v>
      </c>
      <c r="K15" s="13">
        <f t="shared" si="3"/>
        <v>80396.53125</v>
      </c>
      <c r="L15" s="13">
        <f t="shared" si="4"/>
        <v>103295.29628385027</v>
      </c>
      <c r="M15" s="13">
        <f t="shared" si="0"/>
        <v>30078.46628978739</v>
      </c>
      <c r="N15" s="23">
        <f t="shared" si="1"/>
        <v>294166.82507363765</v>
      </c>
      <c r="O15" s="54">
        <f t="shared" si="5"/>
        <v>294167</v>
      </c>
      <c r="P15" s="35">
        <f t="shared" si="6"/>
        <v>0.11434223102753578</v>
      </c>
      <c r="Q15" s="56">
        <f t="shared" si="7"/>
        <v>294167</v>
      </c>
      <c r="R15" s="57">
        <v>214499</v>
      </c>
      <c r="S15" s="57">
        <v>79668</v>
      </c>
    </row>
    <row r="16" spans="1:27" x14ac:dyDescent="0.35">
      <c r="A16" s="20" t="s">
        <v>21</v>
      </c>
      <c r="B16" s="7" t="s">
        <v>22</v>
      </c>
      <c r="C16" s="7" t="s">
        <v>23</v>
      </c>
      <c r="D16" s="7" t="s">
        <v>7</v>
      </c>
      <c r="E16" s="7" t="s">
        <v>23</v>
      </c>
      <c r="F16" s="7">
        <v>1</v>
      </c>
      <c r="G16" s="7">
        <v>1</v>
      </c>
      <c r="H16" s="7">
        <f>VLOOKUP(A16,'Subvencionados CRUCH-Privadas'!$B$6:$K$13,10,0)</f>
        <v>0.11919426824464865</v>
      </c>
      <c r="I16" s="21">
        <v>0.31137374316678729</v>
      </c>
      <c r="J16" s="13">
        <f t="shared" si="2"/>
        <v>80396.53125</v>
      </c>
      <c r="K16" s="13">
        <f t="shared" si="3"/>
        <v>80396.53125</v>
      </c>
      <c r="L16" s="13">
        <f t="shared" si="4"/>
        <v>91994.93483281706</v>
      </c>
      <c r="M16" s="13">
        <f t="shared" si="0"/>
        <v>160213.56078680378</v>
      </c>
      <c r="N16" s="23">
        <f t="shared" si="1"/>
        <v>413001.55811962084</v>
      </c>
      <c r="O16" s="54">
        <f t="shared" si="5"/>
        <v>413002</v>
      </c>
      <c r="P16" s="35">
        <f t="shared" si="6"/>
        <v>0.16053320086493159</v>
      </c>
      <c r="Q16" s="56">
        <f t="shared" si="7"/>
        <v>413002</v>
      </c>
      <c r="R16" s="57">
        <v>301150</v>
      </c>
      <c r="S16" s="57">
        <v>111852</v>
      </c>
    </row>
    <row r="17" spans="1:19" x14ac:dyDescent="0.35">
      <c r="A17" s="20" t="s">
        <v>8</v>
      </c>
      <c r="B17" s="7" t="s">
        <v>9</v>
      </c>
      <c r="C17" s="7" t="s">
        <v>10</v>
      </c>
      <c r="D17" s="7" t="s">
        <v>7</v>
      </c>
      <c r="E17" s="7" t="s">
        <v>11</v>
      </c>
      <c r="F17" s="7">
        <v>1</v>
      </c>
      <c r="G17" s="7">
        <v>1</v>
      </c>
      <c r="H17" s="7">
        <f>VLOOKUP(A17,'Subvencionados CRUCH-Privadas'!$B$6:$K$13,10,0)</f>
        <v>0.124132355364436</v>
      </c>
      <c r="I17" s="21">
        <v>0.1137351558268358</v>
      </c>
      <c r="J17" s="13">
        <f t="shared" si="2"/>
        <v>80396.53125</v>
      </c>
      <c r="K17" s="13">
        <f t="shared" si="3"/>
        <v>80396.53125</v>
      </c>
      <c r="L17" s="13">
        <f t="shared" si="4"/>
        <v>95806.183557052631</v>
      </c>
      <c r="M17" s="13">
        <f t="shared" si="0"/>
        <v>58521.036861797278</v>
      </c>
      <c r="N17" s="23">
        <f t="shared" si="1"/>
        <v>315120.2829188499</v>
      </c>
      <c r="O17" s="54">
        <f t="shared" si="5"/>
        <v>315120</v>
      </c>
      <c r="P17" s="35">
        <f t="shared" si="6"/>
        <v>0.12248662780460444</v>
      </c>
      <c r="Q17" s="56">
        <f t="shared" si="7"/>
        <v>315120</v>
      </c>
      <c r="R17" s="57">
        <v>229777</v>
      </c>
      <c r="S17" s="57">
        <v>85343</v>
      </c>
    </row>
    <row r="18" spans="1:19" x14ac:dyDescent="0.35">
      <c r="A18" s="20" t="s">
        <v>15</v>
      </c>
      <c r="B18" s="7" t="s">
        <v>16</v>
      </c>
      <c r="C18" s="7" t="s">
        <v>14</v>
      </c>
      <c r="D18" s="7" t="s">
        <v>7</v>
      </c>
      <c r="E18" s="7" t="s">
        <v>14</v>
      </c>
      <c r="F18" s="7">
        <v>1</v>
      </c>
      <c r="G18" s="7">
        <v>1</v>
      </c>
      <c r="H18" s="7">
        <f>VLOOKUP(A18,'Subvencionados CRUCH-Privadas'!$B$6:$K$13,10,0)</f>
        <v>0.10770874519002631</v>
      </c>
      <c r="I18" s="21">
        <v>2.638837682465555E-2</v>
      </c>
      <c r="J18" s="13">
        <f t="shared" si="2"/>
        <v>80396.53125</v>
      </c>
      <c r="K18" s="13">
        <f t="shared" si="3"/>
        <v>80396.53125</v>
      </c>
      <c r="L18" s="13">
        <f t="shared" si="4"/>
        <v>83130.331186255076</v>
      </c>
      <c r="M18" s="13">
        <f t="shared" si="0"/>
        <v>13577.817356929254</v>
      </c>
      <c r="N18" s="23">
        <f t="shared" si="1"/>
        <v>257501.21104318433</v>
      </c>
      <c r="O18" s="54">
        <f t="shared" si="5"/>
        <v>257501</v>
      </c>
      <c r="P18" s="35">
        <f t="shared" si="6"/>
        <v>0.10009021688979897</v>
      </c>
      <c r="Q18" s="56">
        <f t="shared" si="7"/>
        <v>257501</v>
      </c>
      <c r="R18" s="57">
        <v>187762</v>
      </c>
      <c r="S18" s="57">
        <v>69739</v>
      </c>
    </row>
    <row r="19" spans="1:19" x14ac:dyDescent="0.35">
      <c r="A19" s="47" t="s">
        <v>69</v>
      </c>
      <c r="B19" s="48"/>
      <c r="C19" s="48"/>
      <c r="D19" s="48"/>
      <c r="E19" s="49"/>
      <c r="F19" s="15">
        <f t="shared" ref="F19:I19" si="8">SUM(F11:F18)</f>
        <v>8</v>
      </c>
      <c r="G19" s="15">
        <f t="shared" si="8"/>
        <v>8</v>
      </c>
      <c r="H19" s="15">
        <f t="shared" si="8"/>
        <v>1</v>
      </c>
      <c r="I19" s="15">
        <f t="shared" si="8"/>
        <v>1</v>
      </c>
      <c r="J19" s="30">
        <f t="shared" ref="J19:P19" si="9">SUM(J11:J18)</f>
        <v>643172.25</v>
      </c>
      <c r="K19" s="30">
        <f t="shared" si="9"/>
        <v>643172.25</v>
      </c>
      <c r="L19" s="30">
        <f t="shared" si="9"/>
        <v>771806.70000000007</v>
      </c>
      <c r="M19" s="30">
        <f t="shared" si="9"/>
        <v>514537.8</v>
      </c>
      <c r="N19" s="31">
        <f t="shared" si="9"/>
        <v>2572688.9999999995</v>
      </c>
      <c r="O19" s="55">
        <f>SUM(O11:O18)</f>
        <v>2572689</v>
      </c>
      <c r="P19" s="36">
        <f t="shared" si="9"/>
        <v>1</v>
      </c>
      <c r="Q19" s="58">
        <f>SUM(Q11:Q18)</f>
        <v>2572689</v>
      </c>
      <c r="R19" s="59">
        <f>SUM(R11:R18)</f>
        <v>1875936</v>
      </c>
      <c r="S19" s="59">
        <f>SUM(S11:S18)</f>
        <v>696753</v>
      </c>
    </row>
    <row r="20" spans="1:19" x14ac:dyDescent="0.35">
      <c r="O20" s="44">
        <f>+O19-C23</f>
        <v>0</v>
      </c>
      <c r="P20" s="45"/>
      <c r="Q20" s="45"/>
      <c r="R20" s="45"/>
      <c r="S20" s="45"/>
    </row>
    <row r="21" spans="1:19" x14ac:dyDescent="0.35">
      <c r="B21" s="7" t="s">
        <v>57</v>
      </c>
      <c r="C21" s="13">
        <v>1875936</v>
      </c>
      <c r="D21" s="32">
        <f>+C21/C23</f>
        <v>0.72917325024517154</v>
      </c>
      <c r="O21" s="45"/>
      <c r="P21" s="45"/>
      <c r="Q21" s="45"/>
      <c r="R21" s="46">
        <f>+C21-R19</f>
        <v>0</v>
      </c>
      <c r="S21" s="46">
        <f>+C22-S19</f>
        <v>0</v>
      </c>
    </row>
    <row r="22" spans="1:19" x14ac:dyDescent="0.35">
      <c r="B22" s="7" t="s">
        <v>58</v>
      </c>
      <c r="C22" s="13">
        <f>733424-36671</f>
        <v>696753</v>
      </c>
      <c r="D22" s="32">
        <f>+C22/C23</f>
        <v>0.27082674975482851</v>
      </c>
      <c r="O22" s="45"/>
      <c r="P22" s="45"/>
      <c r="Q22" s="45"/>
      <c r="R22" s="45"/>
      <c r="S22" s="45"/>
    </row>
    <row r="23" spans="1:19" x14ac:dyDescent="0.35">
      <c r="B23" s="40" t="s">
        <v>70</v>
      </c>
      <c r="C23" s="41">
        <f>SUM(C21:C22)</f>
        <v>2572689</v>
      </c>
    </row>
    <row r="24" spans="1:19" x14ac:dyDescent="0.35">
      <c r="B24" s="11" t="s">
        <v>4</v>
      </c>
      <c r="C24" s="12">
        <f>C23*F9</f>
        <v>643172.25</v>
      </c>
    </row>
    <row r="25" spans="1:19" x14ac:dyDescent="0.35">
      <c r="B25" s="11" t="s">
        <v>5</v>
      </c>
      <c r="C25" s="12">
        <f>C23*G9</f>
        <v>643172.25</v>
      </c>
    </row>
    <row r="26" spans="1:19" x14ac:dyDescent="0.35">
      <c r="B26" s="11" t="s">
        <v>43</v>
      </c>
      <c r="C26" s="12">
        <f>C23*H9</f>
        <v>771806.7</v>
      </c>
    </row>
    <row r="27" spans="1:19" x14ac:dyDescent="0.35">
      <c r="B27" s="11" t="s">
        <v>6</v>
      </c>
      <c r="C27" s="12">
        <f>C23*I9</f>
        <v>514537.80000000005</v>
      </c>
    </row>
    <row r="28" spans="1:19" x14ac:dyDescent="0.35">
      <c r="B28" s="42" t="s">
        <v>44</v>
      </c>
      <c r="C28" s="43">
        <f>SUM(C24:C27)</f>
        <v>2572689</v>
      </c>
    </row>
    <row r="31" spans="1:19" x14ac:dyDescent="0.35">
      <c r="B31" s="6"/>
    </row>
  </sheetData>
  <mergeCells count="7">
    <mergeCell ref="A19:E19"/>
    <mergeCell ref="A2:P2"/>
    <mergeCell ref="A6:P6"/>
    <mergeCell ref="A7:P7"/>
    <mergeCell ref="A8:P8"/>
    <mergeCell ref="A4:P4"/>
    <mergeCell ref="A5:P5"/>
  </mergeCells>
  <printOptions horizontalCentered="1"/>
  <pageMargins left="0.31496062992125984" right="0.31496062992125984" top="0.74803149606299213" bottom="0.35433070866141736" header="0.31496062992125984" footer="0.31496062992125984"/>
  <pageSetup paperSize="14" scale="70" orientation="landscape" verticalDpi="0" r:id="rId1"/>
  <headerFooter>
    <oddFooter>&amp;F&amp;RPágina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F18" sqref="F18"/>
    </sheetView>
  </sheetViews>
  <sheetFormatPr baseColWidth="10" defaultRowHeight="14.5" x14ac:dyDescent="0.35"/>
  <cols>
    <col min="1" max="1" width="51.1796875" bestFit="1" customWidth="1"/>
    <col min="2" max="2" width="12.81640625" customWidth="1"/>
    <col min="3" max="3" width="10.453125" bestFit="1" customWidth="1"/>
    <col min="4" max="11" width="12.7265625" customWidth="1"/>
    <col min="12" max="12" width="4.26953125" customWidth="1"/>
    <col min="14" max="14" width="11.81640625" bestFit="1" customWidth="1"/>
  </cols>
  <sheetData>
    <row r="1" spans="1:11" x14ac:dyDescent="0.35">
      <c r="A1" t="s">
        <v>62</v>
      </c>
      <c r="B1" t="s">
        <v>63</v>
      </c>
    </row>
    <row r="2" spans="1:11" x14ac:dyDescent="0.35">
      <c r="A2" t="s">
        <v>64</v>
      </c>
      <c r="B2" t="s">
        <v>65</v>
      </c>
    </row>
    <row r="3" spans="1:11" x14ac:dyDescent="0.35">
      <c r="A3" t="s">
        <v>67</v>
      </c>
      <c r="B3" s="22">
        <v>2024</v>
      </c>
    </row>
    <row r="4" spans="1:11" x14ac:dyDescent="0.35">
      <c r="A4" s="9"/>
      <c r="B4" s="9"/>
      <c r="C4" s="10"/>
      <c r="D4" s="10"/>
      <c r="E4" s="10"/>
      <c r="F4" s="10"/>
      <c r="G4" s="10"/>
      <c r="H4" s="10"/>
      <c r="I4" s="10"/>
    </row>
    <row r="5" spans="1:11" ht="52" x14ac:dyDescent="0.35">
      <c r="A5" s="16" t="s">
        <v>50</v>
      </c>
      <c r="B5" s="16" t="s">
        <v>61</v>
      </c>
      <c r="C5" s="2" t="s">
        <v>51</v>
      </c>
      <c r="D5" s="16" t="s">
        <v>52</v>
      </c>
      <c r="E5" s="16" t="s">
        <v>53</v>
      </c>
      <c r="F5" s="16" t="s">
        <v>54</v>
      </c>
      <c r="G5" s="16" t="s">
        <v>59</v>
      </c>
      <c r="H5" s="16" t="s">
        <v>60</v>
      </c>
      <c r="I5" s="16" t="s">
        <v>41</v>
      </c>
      <c r="J5" s="2" t="s">
        <v>55</v>
      </c>
      <c r="K5" s="2" t="s">
        <v>56</v>
      </c>
    </row>
    <row r="6" spans="1:11" x14ac:dyDescent="0.35">
      <c r="A6" s="7" t="s">
        <v>33</v>
      </c>
      <c r="B6" s="7" t="s">
        <v>12</v>
      </c>
      <c r="C6" s="14">
        <v>2630</v>
      </c>
      <c r="D6" s="14">
        <v>10634</v>
      </c>
      <c r="E6" s="14">
        <v>3117</v>
      </c>
      <c r="F6" s="14">
        <v>286</v>
      </c>
      <c r="G6" s="14">
        <v>264</v>
      </c>
      <c r="H6" s="14">
        <f>C6+D6+F6+G6</f>
        <v>13814</v>
      </c>
      <c r="I6" s="14">
        <f>SUM(C6:G6)</f>
        <v>16931</v>
      </c>
      <c r="J6" s="7">
        <f>H6/I6</f>
        <v>0.81589982871655542</v>
      </c>
      <c r="K6" s="7">
        <f>J6/$J$14</f>
        <v>0.11452929897754557</v>
      </c>
    </row>
    <row r="7" spans="1:11" x14ac:dyDescent="0.35">
      <c r="A7" s="7" t="s">
        <v>34</v>
      </c>
      <c r="B7" s="7" t="s">
        <v>17</v>
      </c>
      <c r="C7" s="14">
        <v>6337</v>
      </c>
      <c r="D7" s="14">
        <v>9104</v>
      </c>
      <c r="E7" s="14">
        <v>1507</v>
      </c>
      <c r="F7" s="14">
        <v>92</v>
      </c>
      <c r="G7" s="14">
        <v>165</v>
      </c>
      <c r="H7" s="14">
        <f t="shared" ref="H7:H13" si="0">C7+D7+F7+G7</f>
        <v>15698</v>
      </c>
      <c r="I7" s="14">
        <f t="shared" ref="I7:I13" si="1">SUM(C7:G7)</f>
        <v>17205</v>
      </c>
      <c r="J7" s="7">
        <f t="shared" ref="J7:J13" si="2">H7/I7</f>
        <v>0.91240918337692534</v>
      </c>
      <c r="K7" s="7">
        <f t="shared" ref="K7:K13" si="3">J7/$J$14</f>
        <v>0.12807648742519429</v>
      </c>
    </row>
    <row r="8" spans="1:11" x14ac:dyDescent="0.35">
      <c r="A8" s="7" t="s">
        <v>35</v>
      </c>
      <c r="B8" s="7" t="s">
        <v>31</v>
      </c>
      <c r="C8" s="14">
        <v>4711</v>
      </c>
      <c r="D8" s="14">
        <v>6721</v>
      </c>
      <c r="E8" s="14">
        <v>491</v>
      </c>
      <c r="F8" s="14">
        <v>530</v>
      </c>
      <c r="G8" s="14">
        <v>491</v>
      </c>
      <c r="H8" s="14">
        <f t="shared" si="0"/>
        <v>12453</v>
      </c>
      <c r="I8" s="14">
        <f t="shared" si="1"/>
        <v>12944</v>
      </c>
      <c r="J8" s="7">
        <f t="shared" si="2"/>
        <v>0.96206736711990115</v>
      </c>
      <c r="K8" s="7">
        <f t="shared" si="3"/>
        <v>0.13504709432129763</v>
      </c>
    </row>
    <row r="9" spans="1:11" x14ac:dyDescent="0.35">
      <c r="A9" s="7" t="s">
        <v>36</v>
      </c>
      <c r="B9" s="7" t="s">
        <v>27</v>
      </c>
      <c r="C9" s="14">
        <v>4073</v>
      </c>
      <c r="D9" s="14">
        <v>5906</v>
      </c>
      <c r="E9" s="14">
        <v>225</v>
      </c>
      <c r="F9" s="14">
        <v>213</v>
      </c>
      <c r="G9" s="14">
        <v>490</v>
      </c>
      <c r="H9" s="14">
        <f t="shared" si="0"/>
        <v>10682</v>
      </c>
      <c r="I9" s="14">
        <f t="shared" si="1"/>
        <v>10907</v>
      </c>
      <c r="J9" s="7">
        <f t="shared" si="2"/>
        <v>0.97937104611717241</v>
      </c>
      <c r="K9" s="7">
        <f t="shared" si="3"/>
        <v>0.13747604228223467</v>
      </c>
    </row>
    <row r="10" spans="1:11" x14ac:dyDescent="0.35">
      <c r="A10" s="7" t="s">
        <v>37</v>
      </c>
      <c r="B10" s="7" t="s">
        <v>24</v>
      </c>
      <c r="C10" s="14">
        <v>4827</v>
      </c>
      <c r="D10" s="14">
        <v>6649</v>
      </c>
      <c r="E10" s="14">
        <v>575</v>
      </c>
      <c r="F10" s="14">
        <v>236</v>
      </c>
      <c r="G10" s="14">
        <v>62</v>
      </c>
      <c r="H10" s="14">
        <f t="shared" si="0"/>
        <v>11774</v>
      </c>
      <c r="I10" s="14">
        <f t="shared" si="1"/>
        <v>12349</v>
      </c>
      <c r="J10" s="7">
        <f t="shared" si="2"/>
        <v>0.95343752530569281</v>
      </c>
      <c r="K10" s="7">
        <f t="shared" si="3"/>
        <v>0.13383570819461696</v>
      </c>
    </row>
    <row r="11" spans="1:11" x14ac:dyDescent="0.35">
      <c r="A11" s="7" t="s">
        <v>38</v>
      </c>
      <c r="B11" s="7" t="s">
        <v>21</v>
      </c>
      <c r="C11" s="14">
        <v>2592</v>
      </c>
      <c r="D11" s="14">
        <v>6227</v>
      </c>
      <c r="E11" s="14">
        <v>1644</v>
      </c>
      <c r="F11" s="14">
        <v>13</v>
      </c>
      <c r="G11" s="14">
        <v>421</v>
      </c>
      <c r="H11" s="14">
        <f t="shared" si="0"/>
        <v>9253</v>
      </c>
      <c r="I11" s="14">
        <f t="shared" si="1"/>
        <v>10897</v>
      </c>
      <c r="J11" s="7">
        <f t="shared" si="2"/>
        <v>0.84913278884096544</v>
      </c>
      <c r="K11" s="7">
        <f t="shared" si="3"/>
        <v>0.11919426824464865</v>
      </c>
    </row>
    <row r="12" spans="1:11" x14ac:dyDescent="0.35">
      <c r="A12" s="7" t="s">
        <v>39</v>
      </c>
      <c r="B12" s="7" t="s">
        <v>8</v>
      </c>
      <c r="C12" s="14">
        <v>6922</v>
      </c>
      <c r="D12" s="14">
        <v>14712</v>
      </c>
      <c r="E12" s="14">
        <v>2957</v>
      </c>
      <c r="F12" s="14">
        <v>442</v>
      </c>
      <c r="G12" s="14">
        <v>527</v>
      </c>
      <c r="H12" s="14">
        <f t="shared" si="0"/>
        <v>22603</v>
      </c>
      <c r="I12" s="14">
        <f t="shared" si="1"/>
        <v>25560</v>
      </c>
      <c r="J12" s="7">
        <f t="shared" si="2"/>
        <v>0.88431142410015651</v>
      </c>
      <c r="K12" s="7">
        <f t="shared" si="3"/>
        <v>0.124132355364436</v>
      </c>
    </row>
    <row r="13" spans="1:11" x14ac:dyDescent="0.35">
      <c r="A13" s="7" t="s">
        <v>40</v>
      </c>
      <c r="B13" s="7" t="s">
        <v>15</v>
      </c>
      <c r="C13" s="14">
        <v>3106</v>
      </c>
      <c r="D13" s="14">
        <v>10084</v>
      </c>
      <c r="E13" s="14">
        <v>4288</v>
      </c>
      <c r="F13" s="14">
        <v>687</v>
      </c>
      <c r="G13" s="14">
        <v>263</v>
      </c>
      <c r="H13" s="14">
        <f t="shared" si="0"/>
        <v>14140</v>
      </c>
      <c r="I13" s="14">
        <f t="shared" si="1"/>
        <v>18428</v>
      </c>
      <c r="J13" s="7">
        <f t="shared" si="2"/>
        <v>0.76731061428261338</v>
      </c>
      <c r="K13" s="7">
        <f t="shared" si="3"/>
        <v>0.10770874519002631</v>
      </c>
    </row>
    <row r="14" spans="1:11" x14ac:dyDescent="0.35">
      <c r="A14" s="19"/>
      <c r="B14" s="15" t="s">
        <v>66</v>
      </c>
      <c r="C14" s="17">
        <f>SUM(C6:C13)</f>
        <v>35198</v>
      </c>
      <c r="D14" s="17">
        <f t="shared" ref="D14:I14" si="4">SUM(D6:D13)</f>
        <v>70037</v>
      </c>
      <c r="E14" s="17">
        <f t="shared" si="4"/>
        <v>14804</v>
      </c>
      <c r="F14" s="17">
        <f t="shared" si="4"/>
        <v>2499</v>
      </c>
      <c r="G14" s="17">
        <f t="shared" si="4"/>
        <v>2683</v>
      </c>
      <c r="H14" s="17">
        <f t="shared" si="4"/>
        <v>110417</v>
      </c>
      <c r="I14" s="17">
        <f t="shared" si="4"/>
        <v>125221</v>
      </c>
      <c r="J14" s="15">
        <f>SUM(J6:J13)</f>
        <v>7.1239397778599818</v>
      </c>
      <c r="K14" s="18">
        <f>SUM(K6:K13)</f>
        <v>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1"/>
  <sheetViews>
    <sheetView workbookViewId="0">
      <selection activeCell="F15" sqref="F15"/>
    </sheetView>
  </sheetViews>
  <sheetFormatPr baseColWidth="10" defaultRowHeight="14.5" x14ac:dyDescent="0.35"/>
  <cols>
    <col min="1" max="1" width="7.7265625" customWidth="1"/>
    <col min="2" max="2" width="24.7265625" bestFit="1" customWidth="1"/>
    <col min="4" max="4" width="16.81640625" customWidth="1"/>
    <col min="7" max="7" width="13.1796875" customWidth="1"/>
  </cols>
  <sheetData>
    <row r="2" spans="1:7" x14ac:dyDescent="0.35">
      <c r="A2" s="8" t="s">
        <v>46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6</v>
      </c>
      <c r="G2" s="8" t="s">
        <v>47</v>
      </c>
    </row>
    <row r="3" spans="1:7" x14ac:dyDescent="0.35">
      <c r="A3" s="7" t="s">
        <v>12</v>
      </c>
      <c r="B3" s="7" t="s">
        <v>13</v>
      </c>
      <c r="C3" s="7" t="s">
        <v>14</v>
      </c>
      <c r="D3" s="7" t="s">
        <v>7</v>
      </c>
      <c r="E3" s="7" t="s">
        <v>14</v>
      </c>
      <c r="F3" s="7">
        <v>115.95</v>
      </c>
      <c r="G3" s="7">
        <f>F3/$F$11</f>
        <v>2.638837682465555E-2</v>
      </c>
    </row>
    <row r="4" spans="1:7" x14ac:dyDescent="0.35">
      <c r="A4" s="7" t="s">
        <v>17</v>
      </c>
      <c r="B4" s="7" t="s">
        <v>18</v>
      </c>
      <c r="C4" s="7" t="s">
        <v>19</v>
      </c>
      <c r="D4" s="7" t="s">
        <v>7</v>
      </c>
      <c r="E4" s="7" t="s">
        <v>20</v>
      </c>
      <c r="F4" s="7">
        <v>847.6</v>
      </c>
      <c r="G4" s="7">
        <f t="shared" ref="G4:G10" si="0">F4/$F$11</f>
        <v>0.19290028630080244</v>
      </c>
    </row>
    <row r="5" spans="1:7" x14ac:dyDescent="0.35">
      <c r="A5" s="7" t="s">
        <v>31</v>
      </c>
      <c r="B5" s="7" t="s">
        <v>32</v>
      </c>
      <c r="C5" s="7" t="s">
        <v>10</v>
      </c>
      <c r="D5" s="7" t="s">
        <v>7</v>
      </c>
      <c r="E5" s="7" t="s">
        <v>11</v>
      </c>
      <c r="F5" s="7">
        <v>499.75</v>
      </c>
      <c r="G5" s="7">
        <f t="shared" si="0"/>
        <v>0.1137351558268358</v>
      </c>
    </row>
    <row r="6" spans="1:7" x14ac:dyDescent="0.35">
      <c r="A6" s="7" t="s">
        <v>27</v>
      </c>
      <c r="B6" s="7" t="s">
        <v>28</v>
      </c>
      <c r="C6" s="7" t="s">
        <v>29</v>
      </c>
      <c r="D6" s="7" t="s">
        <v>7</v>
      </c>
      <c r="E6" s="7" t="s">
        <v>30</v>
      </c>
      <c r="F6" s="7">
        <v>689.95</v>
      </c>
      <c r="G6" s="7">
        <f t="shared" si="0"/>
        <v>0.15702165235162654</v>
      </c>
    </row>
    <row r="7" spans="1:7" x14ac:dyDescent="0.35">
      <c r="A7" s="7" t="s">
        <v>24</v>
      </c>
      <c r="B7" s="7" t="s">
        <v>42</v>
      </c>
      <c r="C7" s="7" t="s">
        <v>25</v>
      </c>
      <c r="D7" s="7" t="s">
        <v>7</v>
      </c>
      <c r="E7" s="7" t="s">
        <v>26</v>
      </c>
      <c r="F7" s="7">
        <v>256.86</v>
      </c>
      <c r="G7" s="7">
        <f t="shared" si="0"/>
        <v>5.8457252877800986E-2</v>
      </c>
    </row>
    <row r="8" spans="1:7" x14ac:dyDescent="0.35">
      <c r="A8" s="7" t="s">
        <v>21</v>
      </c>
      <c r="B8" s="7" t="s">
        <v>22</v>
      </c>
      <c r="C8" s="7" t="s">
        <v>23</v>
      </c>
      <c r="D8" s="7" t="s">
        <v>7</v>
      </c>
      <c r="E8" s="7" t="s">
        <v>23</v>
      </c>
      <c r="F8" s="7">
        <v>1368.17</v>
      </c>
      <c r="G8" s="7">
        <f t="shared" si="0"/>
        <v>0.31137374316678729</v>
      </c>
    </row>
    <row r="9" spans="1:7" x14ac:dyDescent="0.35">
      <c r="A9" s="7" t="s">
        <v>8</v>
      </c>
      <c r="B9" s="7" t="s">
        <v>9</v>
      </c>
      <c r="C9" s="7" t="s">
        <v>10</v>
      </c>
      <c r="D9" s="7" t="s">
        <v>7</v>
      </c>
      <c r="E9" s="7" t="s">
        <v>11</v>
      </c>
      <c r="F9" s="7">
        <v>499.75</v>
      </c>
      <c r="G9" s="7">
        <f t="shared" si="0"/>
        <v>0.1137351558268358</v>
      </c>
    </row>
    <row r="10" spans="1:7" x14ac:dyDescent="0.35">
      <c r="A10" s="7" t="s">
        <v>15</v>
      </c>
      <c r="B10" s="7" t="s">
        <v>16</v>
      </c>
      <c r="C10" s="7" t="s">
        <v>14</v>
      </c>
      <c r="D10" s="7" t="s">
        <v>7</v>
      </c>
      <c r="E10" s="7" t="s">
        <v>14</v>
      </c>
      <c r="F10" s="7">
        <v>115.95</v>
      </c>
      <c r="G10" s="7">
        <f t="shared" si="0"/>
        <v>2.638837682465555E-2</v>
      </c>
    </row>
    <row r="11" spans="1:7" x14ac:dyDescent="0.35">
      <c r="A11" s="3"/>
      <c r="B11" s="3"/>
      <c r="C11" s="3"/>
      <c r="D11" s="3"/>
      <c r="E11" s="3"/>
      <c r="F11" s="3">
        <v>4393.9800000000005</v>
      </c>
      <c r="G11" s="29">
        <f>SUM(G3:G10)</f>
        <v>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ESR G9 2025</vt:lpstr>
      <vt:lpstr>Subvencionados CRUCH-Privadas</vt:lpstr>
      <vt:lpstr>KM RM</vt:lpstr>
      <vt:lpstr>'ESR G9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Paola Andrea Nuñez Cisternas</cp:lastModifiedBy>
  <cp:lastPrinted>2020-01-06T19:41:00Z</cp:lastPrinted>
  <dcterms:created xsi:type="dcterms:W3CDTF">2017-03-28T16:10:45Z</dcterms:created>
  <dcterms:modified xsi:type="dcterms:W3CDTF">2025-08-25T15:08:28Z</dcterms:modified>
</cp:coreProperties>
</file>